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500" activeTab="0"/>
  </bookViews>
  <sheets>
    <sheet name="ReadMe" sheetId="1" r:id="rId1"/>
    <sheet name="ASME-3A_and_3B_Threads" sheetId="2" r:id="rId2"/>
  </sheets>
  <definedNames/>
  <calcPr fullCalcOnLoad="1"/>
</workbook>
</file>

<file path=xl/sharedStrings.xml><?xml version="1.0" encoding="utf-8"?>
<sst xmlns="http://schemas.openxmlformats.org/spreadsheetml/2006/main" count="98" uniqueCount="60">
  <si>
    <t>ReadMe - Page 1</t>
  </si>
  <si>
    <t xml:space="preserve">  All calculations are performed via the tabs on the bottom.  You may have to scroll the tabs to see each one.</t>
  </si>
  <si>
    <t xml:space="preserve">   I've tried to keep each of the tabs fitted to a single letter sized sheet of paper.   So, due to the lack of space on the various tabs, special instructions for each of the tabs are noted below.</t>
  </si>
  <si>
    <t>All Sheets:</t>
  </si>
  <si>
    <t xml:space="preserve">  To calculate Pitch Diameter from Measurement over Wires:</t>
  </si>
  <si>
    <r>
      <rPr>
        <b/>
        <sz val="14"/>
        <color indexed="8"/>
        <rFont val="Arial"/>
        <family val="2"/>
      </rPr>
      <t>d</t>
    </r>
    <r>
      <rPr>
        <b/>
        <sz val="8"/>
        <color indexed="8"/>
        <rFont val="Arial"/>
        <family val="2"/>
      </rPr>
      <t>2</t>
    </r>
    <r>
      <rPr>
        <b/>
        <sz val="14"/>
        <color indexed="8"/>
        <rFont val="Arial"/>
        <family val="2"/>
      </rPr>
      <t xml:space="preserve"> = M</t>
    </r>
    <r>
      <rPr>
        <b/>
        <sz val="8"/>
        <color indexed="8"/>
        <rFont val="Arial"/>
        <family val="2"/>
      </rPr>
      <t>w</t>
    </r>
    <r>
      <rPr>
        <b/>
        <sz val="14"/>
        <color indexed="8"/>
        <rFont val="Arial"/>
        <family val="2"/>
      </rPr>
      <t>+(0.866025*P)-(3*W)</t>
    </r>
  </si>
  <si>
    <t xml:space="preserve">  To calculate Measurement over Wires from Pitch Diameter:</t>
  </si>
  <si>
    <r>
      <rPr>
        <b/>
        <sz val="14"/>
        <color indexed="8"/>
        <rFont val="Arial"/>
        <family val="2"/>
      </rPr>
      <t>M</t>
    </r>
    <r>
      <rPr>
        <b/>
        <sz val="8"/>
        <color indexed="8"/>
        <rFont val="Arial"/>
        <family val="2"/>
      </rPr>
      <t>w</t>
    </r>
    <r>
      <rPr>
        <b/>
        <sz val="14"/>
        <color indexed="8"/>
        <rFont val="Arial"/>
        <family val="2"/>
      </rPr>
      <t xml:space="preserve"> = d</t>
    </r>
    <r>
      <rPr>
        <b/>
        <sz val="8"/>
        <color indexed="8"/>
        <rFont val="Arial"/>
        <family val="2"/>
      </rPr>
      <t>2</t>
    </r>
    <r>
      <rPr>
        <b/>
        <sz val="14"/>
        <color indexed="8"/>
        <rFont val="Arial"/>
        <family val="2"/>
      </rPr>
      <t>-(0.866025*P)+(3*W)</t>
    </r>
  </si>
  <si>
    <t>ASME-3A and 3B Threads sheet:</t>
  </si>
  <si>
    <t>Length of Engagement – Pitch diameter tolerance is dependent on the number of thread engaged at any time.
    Per ASME Standard:
        If Thread Engagement is between 5 and 15 Threads, use ‘9’ below.
        If Thread Engagement is equal to Basic Major Diameter, use ‘D' below.
    For most threads – For Unified (UN) and Coarse (UNC) threads, use ‘D’ below.
    For Fine (UNF) and Extra Fine (UNEF) threads, use ‘9’ below.
    If you are using a custom Thread Engagement length, input number below.</t>
  </si>
  <si>
    <r>
      <rPr>
        <sz val="14"/>
        <color indexed="8"/>
        <rFont val="Arial"/>
        <family val="2"/>
      </rPr>
      <t xml:space="preserve">  </t>
    </r>
    <r>
      <rPr>
        <b/>
        <sz val="15"/>
        <color indexed="8"/>
        <rFont val="Arial"/>
        <family val="2"/>
      </rPr>
      <t xml:space="preserve">If using a thread insert tool:
</t>
    </r>
    <r>
      <rPr>
        <sz val="14"/>
        <color indexed="8"/>
        <rFont val="Arial"/>
        <family val="2"/>
      </rPr>
      <t xml:space="preserve">
NOTE:  Threading inserts with the proper dimensions for each thread pitch need to be used for cutting 3A/3B threads.</t>
    </r>
  </si>
  <si>
    <t>20201126</t>
  </si>
  <si>
    <t>ReadMe - Page 2</t>
  </si>
  <si>
    <r>
      <rPr>
        <sz val="14"/>
        <color indexed="8"/>
        <rFont val="Arial"/>
        <family val="2"/>
      </rPr>
      <t xml:space="preserve">  The information in this spreadsheet came from many sources.  The bulk of the information on the USS, and SAE Threads, came out of the Machineries Handbook, 12</t>
    </r>
    <r>
      <rPr>
        <vertAlign val="superscript"/>
        <sz val="14"/>
        <color indexed="8"/>
        <rFont val="Arial"/>
        <family val="2"/>
      </rPr>
      <t>th</t>
    </r>
    <r>
      <rPr>
        <sz val="14"/>
        <color indexed="8"/>
        <rFont val="Arial"/>
        <family val="2"/>
      </rPr>
      <t xml:space="preserve"> ed., and the Screw Thread Production for Close Limits PDF file, located on Google Books: http://books.google.com  The information for the ASME threads came mostly from ASME-B1.1-2003, and The Machineries Handbook, 27</t>
    </r>
    <r>
      <rPr>
        <vertAlign val="superscript"/>
        <sz val="14"/>
        <color indexed="8"/>
        <rFont val="Arial"/>
        <family val="2"/>
      </rPr>
      <t>th</t>
    </r>
    <r>
      <rPr>
        <sz val="14"/>
        <color indexed="8"/>
        <rFont val="Arial"/>
        <family val="2"/>
      </rPr>
      <t xml:space="preserve"> ed.</t>
    </r>
  </si>
  <si>
    <t xml:space="preserve">  The information on using the 3-wire measuring system, came from the Machineries Handbook, 27th ed., and were tested using Pee Dee Thread Measuring Wires - (not associated with)</t>
  </si>
  <si>
    <t xml:space="preserve">  This spreadsheet has protection turned on for everything but the light gray boxes at the top of each sheet.   There is no password for the protection, so you can modify it as you see fit.  It's only there to prevent accidental changes occurring to the math calculations, which, were difficult enough to do the first time.</t>
  </si>
  <si>
    <t xml:space="preserve">  If you do modify this spreadsheet, let me know.  My email is: farmerboy1967@yahoo.com.</t>
  </si>
  <si>
    <t>ChangeLog - Page 1</t>
  </si>
  <si>
    <t>20201126  Final Modification of entire spreadsheet for 3A/3B Specs</t>
  </si>
  <si>
    <t>ASME B1.1 Inch Threads</t>
  </si>
  <si>
    <r>
      <rPr>
        <sz val="14"/>
        <color indexed="8"/>
        <rFont val="Arial"/>
        <family val="2"/>
      </rPr>
      <t>Basic Major Diameter (</t>
    </r>
    <r>
      <rPr>
        <b/>
        <sz val="14"/>
        <color indexed="8"/>
        <rFont val="Arial"/>
        <family val="2"/>
      </rPr>
      <t>dbsc</t>
    </r>
    <r>
      <rPr>
        <sz val="14"/>
        <color indexed="8"/>
        <rFont val="Arial"/>
        <family val="2"/>
      </rPr>
      <t>/</t>
    </r>
    <r>
      <rPr>
        <b/>
        <sz val="14"/>
        <color indexed="8"/>
        <rFont val="Arial"/>
        <family val="2"/>
      </rPr>
      <t>Dbsc</t>
    </r>
    <r>
      <rPr>
        <sz val="14"/>
        <color indexed="8"/>
        <rFont val="Arial"/>
        <family val="2"/>
      </rPr>
      <t>)</t>
    </r>
  </si>
  <si>
    <t>=</t>
  </si>
  <si>
    <r>
      <rPr>
        <sz val="14"/>
        <color indexed="8"/>
        <rFont val="Arial"/>
        <family val="2"/>
      </rPr>
      <t>Threads per Inch (</t>
    </r>
    <r>
      <rPr>
        <b/>
        <sz val="14"/>
        <color indexed="8"/>
        <rFont val="Arial"/>
        <family val="2"/>
      </rPr>
      <t>TPI</t>
    </r>
    <r>
      <rPr>
        <sz val="14"/>
        <color indexed="8"/>
        <rFont val="Arial"/>
        <family val="2"/>
      </rPr>
      <t>)</t>
    </r>
  </si>
  <si>
    <t>Length of Engagement – Pitch diameter tolerance is dependent on the number of thread engaged at any time.
Per ASME Standard:  
  If Thread Engagement is between 5 and 15 Threads, use ‘9’ below.  If Thread Engagement is equal to Basic Major Diameter, use ‘D' below.
  For most threads – For Unified (UN) and Coarse (UNC) threads, use ‘D’ below.  For Fine (UNF) and Extra Fine (UNEF) threads, use ‘9’ below.
  If you are using a custom Thread Engagement length, input number below.</t>
  </si>
  <si>
    <r>
      <rPr>
        <sz val="12"/>
        <color indexed="8"/>
        <rFont val="Arial"/>
        <family val="2"/>
      </rPr>
      <t>Length of Engagement (</t>
    </r>
    <r>
      <rPr>
        <b/>
        <sz val="12"/>
        <color indexed="8"/>
        <rFont val="Arial"/>
        <family val="2"/>
      </rPr>
      <t>LE</t>
    </r>
    <r>
      <rPr>
        <sz val="12"/>
        <color indexed="8"/>
        <rFont val="Arial"/>
        <family val="2"/>
      </rPr>
      <t xml:space="preserve">) </t>
    </r>
  </si>
  <si>
    <t>D</t>
  </si>
  <si>
    <t>Basic Information</t>
  </si>
  <si>
    <r>
      <rPr>
        <sz val="14"/>
        <color indexed="8"/>
        <rFont val="Arial"/>
        <family val="2"/>
      </rPr>
      <t>Thread Pitch (</t>
    </r>
    <r>
      <rPr>
        <b/>
        <sz val="14"/>
        <color indexed="8"/>
        <rFont val="Arial"/>
        <family val="2"/>
      </rPr>
      <t>P</t>
    </r>
    <r>
      <rPr>
        <sz val="14"/>
        <color indexed="8"/>
        <rFont val="Arial"/>
        <family val="2"/>
      </rPr>
      <t>)</t>
    </r>
  </si>
  <si>
    <r>
      <rPr>
        <sz val="14"/>
        <color indexed="8"/>
        <rFont val="Arial"/>
        <family val="2"/>
      </rPr>
      <t>Thread Height (</t>
    </r>
    <r>
      <rPr>
        <b/>
        <sz val="14"/>
        <color indexed="8"/>
        <rFont val="Arial"/>
        <family val="2"/>
      </rPr>
      <t>H</t>
    </r>
    <r>
      <rPr>
        <sz val="14"/>
        <color indexed="8"/>
        <rFont val="Arial"/>
        <family val="2"/>
      </rPr>
      <t>)</t>
    </r>
  </si>
  <si>
    <t>Calculated 2A – External Pitch Diameter Tolerance</t>
  </si>
  <si>
    <r>
      <rPr>
        <sz val="14"/>
        <color indexed="8"/>
        <rFont val="Arial"/>
        <family val="2"/>
      </rPr>
      <t>3A – External Pitch Diameter Tolerance (</t>
    </r>
    <r>
      <rPr>
        <b/>
        <sz val="14"/>
        <color indexed="8"/>
        <rFont val="Arial"/>
        <family val="2"/>
      </rPr>
      <t>Td</t>
    </r>
    <r>
      <rPr>
        <b/>
        <sz val="8"/>
        <color indexed="8"/>
        <rFont val="Arial"/>
        <family val="2"/>
      </rPr>
      <t>2</t>
    </r>
    <r>
      <rPr>
        <sz val="14"/>
        <color indexed="8"/>
        <rFont val="Arial"/>
        <family val="2"/>
      </rPr>
      <t>)</t>
    </r>
  </si>
  <si>
    <t>External Major Diameter Tolerance</t>
  </si>
  <si>
    <t>Internal Major Diameter Tolerance</t>
  </si>
  <si>
    <r>
      <rPr>
        <sz val="14"/>
        <color indexed="8"/>
        <rFont val="Arial"/>
        <family val="2"/>
      </rPr>
      <t>Internal Minor Diameter Tolerance (</t>
    </r>
    <r>
      <rPr>
        <b/>
        <sz val="14"/>
        <color indexed="8"/>
        <rFont val="Arial"/>
        <family val="2"/>
      </rPr>
      <t>TD</t>
    </r>
    <r>
      <rPr>
        <b/>
        <sz val="8"/>
        <color indexed="8"/>
        <rFont val="Arial"/>
        <family val="2"/>
      </rPr>
      <t>1</t>
    </r>
    <r>
      <rPr>
        <sz val="14"/>
        <color indexed="8"/>
        <rFont val="Arial"/>
        <family val="2"/>
      </rPr>
      <t>)</t>
    </r>
  </si>
  <si>
    <r>
      <rPr>
        <sz val="14"/>
        <color indexed="8"/>
        <rFont val="Arial"/>
        <family val="2"/>
      </rPr>
      <t>Internal Pitch Diameter Tolerance (</t>
    </r>
    <r>
      <rPr>
        <b/>
        <sz val="14"/>
        <color indexed="8"/>
        <rFont val="Arial"/>
        <family val="2"/>
      </rPr>
      <t>TD</t>
    </r>
    <r>
      <rPr>
        <b/>
        <sz val="8"/>
        <color indexed="8"/>
        <rFont val="Arial"/>
        <family val="2"/>
      </rPr>
      <t>2</t>
    </r>
    <r>
      <rPr>
        <sz val="14"/>
        <color indexed="8"/>
        <rFont val="Arial"/>
        <family val="2"/>
      </rPr>
      <t>)</t>
    </r>
  </si>
  <si>
    <r>
      <rPr>
        <sz val="13"/>
        <color indexed="8"/>
        <rFont val="Arial"/>
        <family val="2"/>
      </rPr>
      <t>Flat on External Threading tool (</t>
    </r>
    <r>
      <rPr>
        <b/>
        <sz val="13"/>
        <color indexed="8"/>
        <rFont val="Arial"/>
        <family val="2"/>
      </rPr>
      <t>F</t>
    </r>
    <r>
      <rPr>
        <b/>
        <sz val="8"/>
        <color indexed="8"/>
        <rFont val="Arial"/>
        <family val="2"/>
      </rPr>
      <t>rs</t>
    </r>
    <r>
      <rPr>
        <sz val="13"/>
        <color indexed="8"/>
        <rFont val="Arial"/>
        <family val="2"/>
      </rPr>
      <t>)</t>
    </r>
  </si>
  <si>
    <r>
      <rPr>
        <sz val="13"/>
        <color indexed="8"/>
        <rFont val="Arial"/>
        <family val="2"/>
      </rPr>
      <t>Flat on Internal Threading tool (</t>
    </r>
    <r>
      <rPr>
        <b/>
        <sz val="13"/>
        <color indexed="8"/>
        <rFont val="Arial"/>
        <family val="2"/>
      </rPr>
      <t>F</t>
    </r>
    <r>
      <rPr>
        <b/>
        <sz val="8"/>
        <color indexed="8"/>
        <rFont val="Arial"/>
        <family val="2"/>
      </rPr>
      <t>rn</t>
    </r>
    <r>
      <rPr>
        <sz val="13"/>
        <color indexed="8"/>
        <rFont val="Arial"/>
        <family val="2"/>
      </rPr>
      <t>)</t>
    </r>
  </si>
  <si>
    <t>External Threads (3A)</t>
  </si>
  <si>
    <t>Thread Data</t>
  </si>
  <si>
    <t>Single Depth of Thread</t>
  </si>
  <si>
    <r>
      <rPr>
        <sz val="14"/>
        <color indexed="8"/>
        <rFont val="Arial"/>
        <family val="2"/>
      </rPr>
      <t>(</t>
    </r>
    <r>
      <rPr>
        <b/>
        <sz val="14"/>
        <color indexed="8"/>
        <rFont val="Arial"/>
        <family val="2"/>
      </rPr>
      <t>h</t>
    </r>
    <r>
      <rPr>
        <b/>
        <sz val="8"/>
        <color indexed="8"/>
        <rFont val="Arial"/>
        <family val="2"/>
      </rPr>
      <t>n</t>
    </r>
    <r>
      <rPr>
        <sz val="14"/>
        <color indexed="8"/>
        <rFont val="Arial"/>
        <family val="2"/>
      </rPr>
      <t>)</t>
    </r>
  </si>
  <si>
    <t>Compound Depth @29.5 Degrees</t>
  </si>
  <si>
    <t>Double Depth of Thread</t>
  </si>
  <si>
    <r>
      <rPr>
        <sz val="14"/>
        <color indexed="8"/>
        <rFont val="Arial"/>
        <family val="2"/>
      </rPr>
      <t>(</t>
    </r>
    <r>
      <rPr>
        <b/>
        <sz val="14"/>
        <color indexed="8"/>
        <rFont val="Arial"/>
        <family val="2"/>
      </rPr>
      <t>h</t>
    </r>
    <r>
      <rPr>
        <b/>
        <sz val="8"/>
        <color indexed="8"/>
        <rFont val="Arial"/>
        <family val="2"/>
      </rPr>
      <t>n2</t>
    </r>
    <r>
      <rPr>
        <sz val="14"/>
        <color indexed="8"/>
        <rFont val="Arial"/>
        <family val="2"/>
      </rPr>
      <t>)</t>
    </r>
  </si>
  <si>
    <r>
      <rPr>
        <sz val="14"/>
        <color indexed="8"/>
        <rFont val="Arial"/>
        <family val="2"/>
      </rPr>
      <t>Maximum Major Diameter (</t>
    </r>
    <r>
      <rPr>
        <b/>
        <sz val="14"/>
        <color indexed="8"/>
        <rFont val="Arial"/>
        <family val="2"/>
      </rPr>
      <t>d</t>
    </r>
    <r>
      <rPr>
        <b/>
        <sz val="8"/>
        <color indexed="8"/>
        <rFont val="Arial"/>
        <family val="2"/>
      </rPr>
      <t>max</t>
    </r>
    <r>
      <rPr>
        <sz val="14"/>
        <color indexed="8"/>
        <rFont val="Arial"/>
        <family val="2"/>
      </rPr>
      <t>)</t>
    </r>
  </si>
  <si>
    <r>
      <rPr>
        <sz val="14"/>
        <color indexed="8"/>
        <rFont val="Arial"/>
        <family val="2"/>
      </rPr>
      <t>Minimum Major Diameter (</t>
    </r>
    <r>
      <rPr>
        <b/>
        <sz val="14"/>
        <color indexed="8"/>
        <rFont val="Arial"/>
        <family val="2"/>
      </rPr>
      <t>d</t>
    </r>
    <r>
      <rPr>
        <b/>
        <sz val="8"/>
        <color indexed="8"/>
        <rFont val="Arial"/>
        <family val="2"/>
      </rPr>
      <t>min</t>
    </r>
    <r>
      <rPr>
        <sz val="14"/>
        <color indexed="8"/>
        <rFont val="Arial"/>
        <family val="2"/>
      </rPr>
      <t>)</t>
    </r>
  </si>
  <si>
    <r>
      <rPr>
        <sz val="14"/>
        <color indexed="8"/>
        <rFont val="Arial"/>
        <family val="2"/>
      </rPr>
      <t>Maximum Minor Diameter (</t>
    </r>
    <r>
      <rPr>
        <b/>
        <sz val="14"/>
        <color indexed="8"/>
        <rFont val="Arial"/>
        <family val="2"/>
      </rPr>
      <t>d1</t>
    </r>
    <r>
      <rPr>
        <b/>
        <sz val="8"/>
        <color indexed="8"/>
        <rFont val="Arial"/>
        <family val="2"/>
      </rPr>
      <t>max</t>
    </r>
    <r>
      <rPr>
        <sz val="14"/>
        <color indexed="8"/>
        <rFont val="Arial"/>
        <family val="2"/>
      </rPr>
      <t>)</t>
    </r>
  </si>
  <si>
    <r>
      <rPr>
        <sz val="14"/>
        <color indexed="8"/>
        <rFont val="Arial"/>
        <family val="2"/>
      </rPr>
      <t>Maximum Pitch Diameter (</t>
    </r>
    <r>
      <rPr>
        <b/>
        <sz val="14"/>
        <color indexed="8"/>
        <rFont val="Arial"/>
        <family val="2"/>
      </rPr>
      <t>d</t>
    </r>
    <r>
      <rPr>
        <b/>
        <sz val="8"/>
        <color indexed="8"/>
        <rFont val="Arial"/>
        <family val="2"/>
      </rPr>
      <t>2max</t>
    </r>
    <r>
      <rPr>
        <sz val="14"/>
        <color indexed="8"/>
        <rFont val="Arial"/>
        <family val="2"/>
      </rPr>
      <t>)</t>
    </r>
  </si>
  <si>
    <r>
      <rPr>
        <sz val="14"/>
        <color indexed="8"/>
        <rFont val="Arial"/>
        <family val="2"/>
      </rPr>
      <t>Minimum Pitch Diameter (</t>
    </r>
    <r>
      <rPr>
        <b/>
        <sz val="14"/>
        <color indexed="8"/>
        <rFont val="Arial"/>
        <family val="2"/>
      </rPr>
      <t>d</t>
    </r>
    <r>
      <rPr>
        <b/>
        <sz val="8"/>
        <color indexed="8"/>
        <rFont val="Arial"/>
        <family val="2"/>
      </rPr>
      <t>2min</t>
    </r>
    <r>
      <rPr>
        <sz val="14"/>
        <color indexed="8"/>
        <rFont val="Arial"/>
        <family val="2"/>
      </rPr>
      <t>)</t>
    </r>
  </si>
  <si>
    <r>
      <rPr>
        <sz val="14"/>
        <color indexed="8"/>
        <rFont val="Arial"/>
        <family val="2"/>
      </rPr>
      <t>Best Wire Size (</t>
    </r>
    <r>
      <rPr>
        <b/>
        <sz val="14"/>
        <color indexed="8"/>
        <rFont val="Arial"/>
        <family val="2"/>
      </rPr>
      <t>W</t>
    </r>
    <r>
      <rPr>
        <sz val="14"/>
        <color indexed="8"/>
        <rFont val="Arial"/>
        <family val="2"/>
      </rPr>
      <t>)</t>
    </r>
  </si>
  <si>
    <r>
      <rPr>
        <sz val="14"/>
        <color indexed="8"/>
        <rFont val="Arial"/>
        <family val="2"/>
      </rPr>
      <t>Pee Dee Wire Size (</t>
    </r>
    <r>
      <rPr>
        <b/>
        <sz val="14"/>
        <color indexed="8"/>
        <rFont val="Arial"/>
        <family val="2"/>
      </rPr>
      <t>W</t>
    </r>
    <r>
      <rPr>
        <b/>
        <sz val="8"/>
        <color indexed="8"/>
        <rFont val="Arial"/>
        <family val="2"/>
      </rPr>
      <t>pd</t>
    </r>
    <r>
      <rPr>
        <sz val="14"/>
        <color indexed="8"/>
        <rFont val="Arial"/>
        <family val="2"/>
      </rPr>
      <t>)</t>
    </r>
  </si>
  <si>
    <r>
      <rPr>
        <sz val="14"/>
        <color indexed="8"/>
        <rFont val="Arial"/>
        <family val="2"/>
      </rPr>
      <t>Maximum Measurement over Pee Dee Wires (</t>
    </r>
    <r>
      <rPr>
        <b/>
        <sz val="14"/>
        <color indexed="8"/>
        <rFont val="Arial"/>
        <family val="2"/>
      </rPr>
      <t>M</t>
    </r>
    <r>
      <rPr>
        <b/>
        <sz val="8"/>
        <color indexed="8"/>
        <rFont val="Arial"/>
        <family val="2"/>
      </rPr>
      <t>wmax</t>
    </r>
    <r>
      <rPr>
        <sz val="14"/>
        <color indexed="8"/>
        <rFont val="Arial"/>
        <family val="2"/>
      </rPr>
      <t>)</t>
    </r>
  </si>
  <si>
    <r>
      <rPr>
        <sz val="14"/>
        <color indexed="8"/>
        <rFont val="Arial"/>
        <family val="2"/>
      </rPr>
      <t>Minimum Measurement over Pee Dee Wires (</t>
    </r>
    <r>
      <rPr>
        <b/>
        <sz val="14"/>
        <color indexed="8"/>
        <rFont val="Arial"/>
        <family val="2"/>
      </rPr>
      <t>M</t>
    </r>
    <r>
      <rPr>
        <b/>
        <sz val="8"/>
        <color indexed="8"/>
        <rFont val="Arial"/>
        <family val="2"/>
      </rPr>
      <t>wmin</t>
    </r>
    <r>
      <rPr>
        <sz val="14"/>
        <color indexed="8"/>
        <rFont val="Arial"/>
        <family val="2"/>
      </rPr>
      <t>)</t>
    </r>
  </si>
  <si>
    <t>Internal Threads (3B)</t>
  </si>
  <si>
    <r>
      <rPr>
        <sz val="14"/>
        <color indexed="8"/>
        <rFont val="Arial"/>
        <family val="2"/>
      </rPr>
      <t>Minimum Minor Diameter (</t>
    </r>
    <r>
      <rPr>
        <b/>
        <sz val="14"/>
        <color indexed="8"/>
        <rFont val="Arial"/>
        <family val="2"/>
      </rPr>
      <t>D1</t>
    </r>
    <r>
      <rPr>
        <b/>
        <sz val="8"/>
        <color indexed="8"/>
        <rFont val="Arial"/>
        <family val="2"/>
      </rPr>
      <t>min</t>
    </r>
    <r>
      <rPr>
        <sz val="14"/>
        <color indexed="8"/>
        <rFont val="Arial"/>
        <family val="2"/>
      </rPr>
      <t>)</t>
    </r>
  </si>
  <si>
    <r>
      <rPr>
        <sz val="14"/>
        <color indexed="8"/>
        <rFont val="Arial"/>
        <family val="2"/>
      </rPr>
      <t>Maximum Minor Diameter (</t>
    </r>
    <r>
      <rPr>
        <b/>
        <sz val="14"/>
        <color indexed="8"/>
        <rFont val="Arial"/>
        <family val="2"/>
      </rPr>
      <t>D</t>
    </r>
    <r>
      <rPr>
        <b/>
        <sz val="8"/>
        <color indexed="8"/>
        <rFont val="Arial"/>
        <family val="2"/>
      </rPr>
      <t>1max</t>
    </r>
    <r>
      <rPr>
        <sz val="14"/>
        <color indexed="8"/>
        <rFont val="Arial"/>
        <family val="2"/>
      </rPr>
      <t>)</t>
    </r>
  </si>
  <si>
    <r>
      <rPr>
        <sz val="14"/>
        <color indexed="8"/>
        <rFont val="Arial"/>
        <family val="2"/>
      </rPr>
      <t>Minimum Pitch Diameter (</t>
    </r>
    <r>
      <rPr>
        <b/>
        <sz val="14"/>
        <color indexed="8"/>
        <rFont val="Arial"/>
        <family val="2"/>
      </rPr>
      <t>D</t>
    </r>
    <r>
      <rPr>
        <b/>
        <sz val="8"/>
        <color indexed="8"/>
        <rFont val="Arial"/>
        <family val="2"/>
      </rPr>
      <t>2min</t>
    </r>
    <r>
      <rPr>
        <sz val="14"/>
        <color indexed="8"/>
        <rFont val="Arial"/>
        <family val="2"/>
      </rPr>
      <t>)</t>
    </r>
  </si>
  <si>
    <r>
      <rPr>
        <sz val="14"/>
        <color indexed="8"/>
        <rFont val="Arial"/>
        <family val="2"/>
      </rPr>
      <t>Maximum Pitch Diameter (</t>
    </r>
    <r>
      <rPr>
        <b/>
        <sz val="14"/>
        <color indexed="8"/>
        <rFont val="Arial"/>
        <family val="2"/>
      </rPr>
      <t>D</t>
    </r>
    <r>
      <rPr>
        <b/>
        <sz val="8"/>
        <color indexed="8"/>
        <rFont val="Arial"/>
        <family val="2"/>
      </rPr>
      <t>2max</t>
    </r>
    <r>
      <rPr>
        <sz val="14"/>
        <color indexed="8"/>
        <rFont val="Arial"/>
        <family val="2"/>
      </rPr>
      <t>)</t>
    </r>
  </si>
  <si>
    <r>
      <rPr>
        <sz val="14"/>
        <color indexed="8"/>
        <rFont val="Arial"/>
        <family val="2"/>
      </rPr>
      <t>Minimum Major Diameter (</t>
    </r>
    <r>
      <rPr>
        <b/>
        <sz val="14"/>
        <color indexed="8"/>
        <rFont val="Arial"/>
        <family val="2"/>
      </rPr>
      <t>D</t>
    </r>
    <r>
      <rPr>
        <b/>
        <sz val="8"/>
        <color indexed="8"/>
        <rFont val="Arial"/>
        <family val="2"/>
      </rPr>
      <t>min</t>
    </r>
    <r>
      <rPr>
        <sz val="14"/>
        <color indexed="8"/>
        <rFont val="Arial"/>
        <family val="2"/>
      </rPr>
      <t>)</t>
    </r>
  </si>
  <si>
    <t xml:space="preserve">  See ReadMe for additional instructions.</t>
  </si>
</sst>
</file>

<file path=xl/styles.xml><?xml version="1.0" encoding="utf-8"?>
<styleSheet xmlns="http://schemas.openxmlformats.org/spreadsheetml/2006/main">
  <numFmts count="7">
    <numFmt numFmtId="164" formatCode="General"/>
    <numFmt numFmtId="165" formatCode="[$$-409]#,##0.00;[RED]\-[$$-409]#,##0.00"/>
    <numFmt numFmtId="166" formatCode="@"/>
    <numFmt numFmtId="167" formatCode="0.0000"/>
    <numFmt numFmtId="168" formatCode="#,##0.0000"/>
    <numFmt numFmtId="169" formatCode="#,##0.000"/>
    <numFmt numFmtId="170" formatCode="#,##0.000000"/>
  </numFmts>
  <fonts count="23">
    <font>
      <sz val="10"/>
      <name val="Arial"/>
      <family val="2"/>
    </font>
    <font>
      <u val="single"/>
      <sz val="10"/>
      <name val="Lohit Hindi"/>
      <family val="2"/>
    </font>
    <font>
      <sz val="10"/>
      <name val="Lohit Hindi"/>
      <family val="2"/>
    </font>
    <font>
      <b/>
      <sz val="36"/>
      <color indexed="8"/>
      <name val="Arial"/>
      <family val="2"/>
    </font>
    <font>
      <sz val="10.5"/>
      <color indexed="8"/>
      <name val="Arial"/>
      <family val="2"/>
    </font>
    <font>
      <sz val="14"/>
      <color indexed="8"/>
      <name val="Arial"/>
      <family val="2"/>
    </font>
    <font>
      <sz val="14"/>
      <name val="Arial"/>
      <family val="2"/>
    </font>
    <font>
      <b/>
      <sz val="14"/>
      <color indexed="8"/>
      <name val="Arial"/>
      <family val="2"/>
    </font>
    <font>
      <sz val="10"/>
      <color indexed="8"/>
      <name val="Arial"/>
      <family val="2"/>
    </font>
    <font>
      <b/>
      <sz val="8"/>
      <color indexed="8"/>
      <name val="Arial"/>
      <family val="2"/>
    </font>
    <font>
      <b/>
      <sz val="24"/>
      <color indexed="8"/>
      <name val="Arial"/>
      <family val="2"/>
    </font>
    <font>
      <sz val="13"/>
      <color indexed="8"/>
      <name val="Arial"/>
      <family val="2"/>
    </font>
    <font>
      <b/>
      <sz val="15"/>
      <color indexed="8"/>
      <name val="Arial"/>
      <family val="2"/>
    </font>
    <font>
      <vertAlign val="superscript"/>
      <sz val="14"/>
      <color indexed="8"/>
      <name val="Arial"/>
      <family val="2"/>
    </font>
    <font>
      <b/>
      <sz val="26"/>
      <color indexed="8"/>
      <name val="Arial"/>
      <family val="2"/>
    </font>
    <font>
      <sz val="32"/>
      <color indexed="8"/>
      <name val="Arial"/>
      <family val="2"/>
    </font>
    <font>
      <sz val="7"/>
      <color indexed="8"/>
      <name val="Arial"/>
      <family val="2"/>
    </font>
    <font>
      <sz val="12"/>
      <color indexed="8"/>
      <name val="Arial"/>
      <family val="2"/>
    </font>
    <font>
      <b/>
      <sz val="12"/>
      <color indexed="8"/>
      <name val="Arial"/>
      <family val="2"/>
    </font>
    <font>
      <b/>
      <sz val="13"/>
      <color indexed="8"/>
      <name val="Arial"/>
      <family val="2"/>
    </font>
    <font>
      <b/>
      <sz val="22"/>
      <name val="Arial"/>
      <family val="2"/>
    </font>
    <font>
      <b/>
      <sz val="14"/>
      <name val="Arial"/>
      <family val="2"/>
    </font>
    <font>
      <sz val="8"/>
      <color indexed="8"/>
      <name val="Arial"/>
      <family val="2"/>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28">
    <border>
      <left/>
      <right/>
      <top/>
      <bottom/>
      <diagonal/>
    </border>
    <border>
      <left style="thick">
        <color indexed="8"/>
      </left>
      <right style="thick">
        <color indexed="8"/>
      </right>
      <top style="thick">
        <color indexed="8"/>
      </top>
      <bottom style="thick">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color indexed="8"/>
      </left>
      <right style="medium">
        <color indexed="8"/>
      </right>
      <top style="medium">
        <color indexed="8"/>
      </top>
      <bottom style="hair">
        <color indexed="8"/>
      </bottom>
    </border>
    <border>
      <left style="medium">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style="hair">
        <color indexed="8"/>
      </top>
      <bottom style="hair">
        <color indexed="8"/>
      </bottom>
    </border>
    <border>
      <left>
        <color indexed="63"/>
      </left>
      <right style="medium">
        <color indexed="8"/>
      </right>
      <top style="hair">
        <color indexed="8"/>
      </top>
      <bottom style="medium">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medium">
        <color indexed="8"/>
      </bottom>
    </border>
    <border>
      <left style="medium">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medium">
        <color indexed="8"/>
      </left>
      <right style="medium">
        <color indexed="8"/>
      </right>
      <top style="hair">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5" fontId="1" fillId="0" borderId="0" applyFill="0" applyBorder="0" applyAlignment="0" applyProtection="0"/>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90">
    <xf numFmtId="164" fontId="0" fillId="0" borderId="0" xfId="0" applyAlignment="1">
      <alignment/>
    </xf>
    <xf numFmtId="164" fontId="3" fillId="0" borderId="1" xfId="0" applyFont="1" applyBorder="1" applyAlignment="1" applyProtection="1">
      <alignment horizontal="center" vertical="center" wrapText="1"/>
      <protection/>
    </xf>
    <xf numFmtId="164" fontId="4" fillId="0" borderId="0" xfId="0" applyFont="1" applyAlignment="1">
      <alignment/>
    </xf>
    <xf numFmtId="164" fontId="5" fillId="0" borderId="0" xfId="0" applyFont="1" applyBorder="1" applyAlignment="1" applyProtection="1">
      <alignment horizontal="left" wrapText="1"/>
      <protection/>
    </xf>
    <xf numFmtId="164" fontId="4" fillId="0" borderId="0" xfId="0" applyFont="1" applyAlignment="1" applyProtection="1">
      <alignment/>
      <protection hidden="1"/>
    </xf>
    <xf numFmtId="164" fontId="0" fillId="0" borderId="0" xfId="0" applyAlignment="1" applyProtection="1">
      <alignment/>
      <protection hidden="1"/>
    </xf>
    <xf numFmtId="164" fontId="5" fillId="0" borderId="0" xfId="0" applyFont="1" applyAlignment="1" applyProtection="1">
      <alignment horizontal="left"/>
      <protection hidden="1"/>
    </xf>
    <xf numFmtId="164" fontId="6" fillId="0" borderId="0" xfId="0" applyFont="1" applyAlignment="1" applyProtection="1">
      <alignment horizontal="left"/>
      <protection hidden="1"/>
    </xf>
    <xf numFmtId="164" fontId="5" fillId="0" borderId="0" xfId="0" applyFont="1" applyAlignment="1" applyProtection="1">
      <alignment wrapText="1"/>
      <protection/>
    </xf>
    <xf numFmtId="164" fontId="4" fillId="0" borderId="0" xfId="0" applyFont="1" applyAlignment="1" applyProtection="1">
      <alignment wrapText="1"/>
      <protection hidden="1"/>
    </xf>
    <xf numFmtId="164" fontId="0" fillId="0" borderId="0" xfId="0" applyAlignment="1" applyProtection="1">
      <alignment wrapText="1"/>
      <protection hidden="1"/>
    </xf>
    <xf numFmtId="164" fontId="7" fillId="0" borderId="0" xfId="0" applyFont="1" applyAlignment="1" applyProtection="1">
      <alignment horizontal="center" vertical="center" wrapText="1"/>
      <protection/>
    </xf>
    <xf numFmtId="164" fontId="5" fillId="0" borderId="0" xfId="0" applyFont="1" applyAlignment="1" applyProtection="1">
      <alignment horizontal="left" vertical="center"/>
      <protection/>
    </xf>
    <xf numFmtId="164" fontId="8" fillId="0" borderId="0" xfId="0" applyFont="1" applyAlignment="1" applyProtection="1">
      <alignment/>
      <protection hidden="1"/>
    </xf>
    <xf numFmtId="164" fontId="7" fillId="0" borderId="0" xfId="0" applyFont="1" applyAlignment="1" applyProtection="1">
      <alignment horizontal="center" vertical="center"/>
      <protection/>
    </xf>
    <xf numFmtId="164" fontId="8" fillId="0" borderId="0" xfId="0" applyFont="1" applyAlignment="1" applyProtection="1">
      <alignment wrapText="1"/>
      <protection hidden="1"/>
    </xf>
    <xf numFmtId="164" fontId="10" fillId="0" borderId="0" xfId="0" applyFont="1" applyAlignment="1" applyProtection="1">
      <alignment horizontal="center" wrapText="1"/>
      <protection/>
    </xf>
    <xf numFmtId="164" fontId="11" fillId="0" borderId="0" xfId="0" applyFont="1" applyAlignment="1" applyProtection="1">
      <alignment horizontal="left" wrapText="1"/>
      <protection/>
    </xf>
    <xf numFmtId="164" fontId="5" fillId="0" borderId="0" xfId="0" applyFont="1" applyAlignment="1" applyProtection="1">
      <alignment horizontal="left" wrapText="1"/>
      <protection/>
    </xf>
    <xf numFmtId="164" fontId="0" fillId="0" borderId="0" xfId="0" applyAlignment="1" applyProtection="1">
      <alignment/>
      <protection/>
    </xf>
    <xf numFmtId="166" fontId="8" fillId="0" borderId="0" xfId="0" applyNumberFormat="1" applyFont="1" applyAlignment="1" applyProtection="1">
      <alignment horizontal="right" vertical="center"/>
      <protection hidden="1" locked="0"/>
    </xf>
    <xf numFmtId="164" fontId="4" fillId="0" borderId="0" xfId="0" applyFont="1" applyAlignment="1" applyProtection="1">
      <alignment vertical="center"/>
      <protection hidden="1"/>
    </xf>
    <xf numFmtId="164" fontId="0" fillId="0" borderId="0" xfId="0" applyAlignment="1" applyProtection="1">
      <alignment/>
      <protection/>
    </xf>
    <xf numFmtId="164" fontId="0" fillId="0" borderId="0" xfId="0" applyAlignment="1" applyProtection="1">
      <alignment horizontal="right" vertical="center"/>
      <protection/>
    </xf>
    <xf numFmtId="164" fontId="3" fillId="0" borderId="2" xfId="0" applyFont="1" applyBorder="1" applyAlignment="1" applyProtection="1">
      <alignment horizontal="center" vertical="center"/>
      <protection/>
    </xf>
    <xf numFmtId="164" fontId="6" fillId="0" borderId="0" xfId="0" applyFont="1" applyAlignment="1" applyProtection="1">
      <alignment horizontal="left" wrapText="1" indent="1"/>
      <protection/>
    </xf>
    <xf numFmtId="164" fontId="6" fillId="0" borderId="0" xfId="0" applyFont="1" applyAlignment="1" applyProtection="1">
      <alignment horizontal="left" wrapText="1"/>
      <protection/>
    </xf>
    <xf numFmtId="164" fontId="6" fillId="0" borderId="0" xfId="0" applyFont="1" applyAlignment="1" applyProtection="1">
      <alignment horizontal="left" wrapText="1"/>
      <protection hidden="1"/>
    </xf>
    <xf numFmtId="164" fontId="0" fillId="0" borderId="0" xfId="0" applyAlignment="1">
      <alignment horizontal="center"/>
    </xf>
    <xf numFmtId="164" fontId="14" fillId="0" borderId="2" xfId="0" applyFont="1" applyBorder="1" applyAlignment="1" applyProtection="1">
      <alignment horizontal="center" vertical="center"/>
      <protection hidden="1"/>
    </xf>
    <xf numFmtId="167" fontId="7" fillId="0" borderId="0" xfId="0" applyNumberFormat="1" applyFont="1" applyAlignment="1">
      <alignment horizontal="center" vertical="center"/>
    </xf>
    <xf numFmtId="164" fontId="15" fillId="0" borderId="0" xfId="0" applyFont="1" applyAlignment="1">
      <alignment/>
    </xf>
    <xf numFmtId="164" fontId="5" fillId="0" borderId="3" xfId="0" applyFont="1" applyBorder="1" applyAlignment="1" applyProtection="1">
      <alignment horizontal="right" vertical="center"/>
      <protection hidden="1"/>
    </xf>
    <xf numFmtId="164" fontId="6" fillId="0" borderId="4" xfId="0" applyFont="1" applyBorder="1" applyAlignment="1" applyProtection="1">
      <alignment horizontal="center" vertical="center"/>
      <protection hidden="1"/>
    </xf>
    <xf numFmtId="168" fontId="7" fillId="2" borderId="5" xfId="0" applyNumberFormat="1" applyFont="1" applyFill="1" applyBorder="1" applyAlignment="1" applyProtection="1">
      <alignment horizontal="center" vertical="center"/>
      <protection locked="0"/>
    </xf>
    <xf numFmtId="164" fontId="8" fillId="0" borderId="0" xfId="0" applyFont="1" applyAlignment="1">
      <alignment vertical="center"/>
    </xf>
    <xf numFmtId="164" fontId="5" fillId="0" borderId="6" xfId="0" applyFont="1" applyBorder="1" applyAlignment="1" applyProtection="1">
      <alignment horizontal="right" vertical="center"/>
      <protection hidden="1"/>
    </xf>
    <xf numFmtId="164" fontId="6" fillId="0" borderId="7" xfId="0" applyFont="1" applyBorder="1" applyAlignment="1" applyProtection="1">
      <alignment horizontal="center" vertical="center"/>
      <protection hidden="1"/>
    </xf>
    <xf numFmtId="169" fontId="7" fillId="2" borderId="8" xfId="0" applyNumberFormat="1" applyFont="1" applyFill="1" applyBorder="1" applyAlignment="1" applyProtection="1">
      <alignment horizontal="center" vertical="center"/>
      <protection locked="0"/>
    </xf>
    <xf numFmtId="164" fontId="0" fillId="0" borderId="0" xfId="0" applyAlignment="1" applyProtection="1">
      <alignment horizontal="center"/>
      <protection hidden="1"/>
    </xf>
    <xf numFmtId="164" fontId="16" fillId="0" borderId="2" xfId="0" applyFont="1" applyBorder="1" applyAlignment="1" applyProtection="1">
      <alignment horizontal="left" vertical="center" wrapText="1" indent="1"/>
      <protection hidden="1"/>
    </xf>
    <xf numFmtId="164" fontId="17" fillId="0" borderId="6" xfId="0" applyFont="1" applyBorder="1" applyAlignment="1" applyProtection="1">
      <alignment horizontal="right" vertical="center" wrapText="1"/>
      <protection hidden="1"/>
    </xf>
    <xf numFmtId="164" fontId="5" fillId="0" borderId="7" xfId="0" applyFont="1" applyBorder="1" applyAlignment="1" applyProtection="1">
      <alignment horizontal="center" vertical="center"/>
      <protection hidden="1"/>
    </xf>
    <xf numFmtId="164" fontId="8" fillId="0" borderId="0" xfId="0" applyFont="1" applyAlignment="1">
      <alignment/>
    </xf>
    <xf numFmtId="164" fontId="6" fillId="0" borderId="9" xfId="0" applyFont="1" applyBorder="1" applyAlignment="1" applyProtection="1">
      <alignment horizontal="center" vertical="center"/>
      <protection hidden="1"/>
    </xf>
    <xf numFmtId="168" fontId="7" fillId="3" borderId="5" xfId="0" applyNumberFormat="1" applyFont="1" applyFill="1" applyBorder="1" applyAlignment="1" applyProtection="1">
      <alignment horizontal="center" vertical="center"/>
      <protection hidden="1"/>
    </xf>
    <xf numFmtId="164" fontId="5" fillId="0" borderId="10" xfId="0" applyFont="1" applyBorder="1" applyAlignment="1" applyProtection="1">
      <alignment horizontal="right" vertical="center"/>
      <protection hidden="1"/>
    </xf>
    <xf numFmtId="164" fontId="6" fillId="0" borderId="11" xfId="0" applyFont="1" applyBorder="1" applyAlignment="1" applyProtection="1">
      <alignment horizontal="center" vertical="center"/>
      <protection hidden="1"/>
    </xf>
    <xf numFmtId="168" fontId="7" fillId="3" borderId="12" xfId="0" applyNumberFormat="1" applyFont="1" applyFill="1" applyBorder="1" applyAlignment="1" applyProtection="1">
      <alignment horizontal="center" vertical="center"/>
      <protection hidden="1"/>
    </xf>
    <xf numFmtId="170" fontId="7" fillId="3" borderId="12" xfId="0" applyNumberFormat="1" applyFont="1" applyFill="1" applyBorder="1" applyAlignment="1" applyProtection="1">
      <alignment horizontal="center" vertical="center"/>
      <protection hidden="1"/>
    </xf>
    <xf numFmtId="164" fontId="11" fillId="0" borderId="10" xfId="0" applyFont="1" applyFill="1" applyBorder="1" applyAlignment="1" applyProtection="1">
      <alignment horizontal="right" vertical="center"/>
      <protection hidden="1"/>
    </xf>
    <xf numFmtId="168" fontId="7" fillId="0" borderId="12" xfId="0" applyNumberFormat="1" applyFont="1" applyFill="1" applyBorder="1" applyAlignment="1" applyProtection="1">
      <alignment horizontal="center" vertical="center"/>
      <protection hidden="1"/>
    </xf>
    <xf numFmtId="164" fontId="11" fillId="0" borderId="6" xfId="0" applyFont="1" applyFill="1" applyBorder="1" applyAlignment="1" applyProtection="1">
      <alignment horizontal="right" vertical="center"/>
      <protection hidden="1"/>
    </xf>
    <xf numFmtId="164" fontId="6" fillId="0" borderId="13" xfId="0" applyFont="1" applyBorder="1" applyAlignment="1" applyProtection="1">
      <alignment horizontal="center" vertical="center"/>
      <protection hidden="1"/>
    </xf>
    <xf numFmtId="168" fontId="7" fillId="0" borderId="8" xfId="0" applyNumberFormat="1" applyFont="1" applyFill="1" applyBorder="1" applyAlignment="1" applyProtection="1">
      <alignment horizontal="center" vertical="center"/>
      <protection hidden="1"/>
    </xf>
    <xf numFmtId="164" fontId="20" fillId="0" borderId="0" xfId="0" applyFont="1" applyAlignment="1" applyProtection="1">
      <alignment horizontal="center" vertical="center"/>
      <protection hidden="1"/>
    </xf>
    <xf numFmtId="164" fontId="5" fillId="0" borderId="10" xfId="0" applyFont="1" applyFill="1" applyBorder="1" applyAlignment="1" applyProtection="1">
      <alignment horizontal="right" vertical="center"/>
      <protection hidden="1"/>
    </xf>
    <xf numFmtId="164" fontId="5" fillId="0" borderId="14" xfId="0" applyFont="1" applyFill="1" applyBorder="1" applyAlignment="1" applyProtection="1">
      <alignment horizontal="right" vertical="center"/>
      <protection hidden="1"/>
    </xf>
    <xf numFmtId="164" fontId="5" fillId="0" borderId="15" xfId="0" applyFont="1" applyFill="1" applyBorder="1" applyAlignment="1" applyProtection="1">
      <alignment horizontal="center" vertical="center"/>
      <protection hidden="1"/>
    </xf>
    <xf numFmtId="168" fontId="7" fillId="4" borderId="12" xfId="0" applyNumberFormat="1" applyFont="1" applyFill="1" applyBorder="1" applyAlignment="1" applyProtection="1">
      <alignment horizontal="center" vertical="center" wrapText="1"/>
      <protection hidden="1"/>
    </xf>
    <xf numFmtId="164" fontId="5" fillId="0" borderId="6" xfId="0" applyFont="1" applyFill="1" applyBorder="1" applyAlignment="1" applyProtection="1">
      <alignment horizontal="right" vertical="center"/>
      <protection hidden="1"/>
    </xf>
    <xf numFmtId="164" fontId="5" fillId="0" borderId="16" xfId="0" applyFont="1" applyFill="1" applyBorder="1" applyAlignment="1" applyProtection="1">
      <alignment horizontal="right" vertical="center"/>
      <protection hidden="1"/>
    </xf>
    <xf numFmtId="164" fontId="5" fillId="0" borderId="7" xfId="0" applyFont="1" applyFill="1" applyBorder="1" applyAlignment="1" applyProtection="1">
      <alignment horizontal="center" vertical="center"/>
      <protection hidden="1"/>
    </xf>
    <xf numFmtId="168" fontId="7" fillId="4" borderId="8" xfId="0" applyNumberFormat="1" applyFont="1" applyFill="1" applyBorder="1" applyAlignment="1" applyProtection="1">
      <alignment horizontal="center" vertical="center" wrapText="1"/>
      <protection hidden="1"/>
    </xf>
    <xf numFmtId="164" fontId="5" fillId="0" borderId="3" xfId="0" applyFont="1" applyFill="1" applyBorder="1" applyAlignment="1" applyProtection="1">
      <alignment horizontal="right" vertical="center"/>
      <protection hidden="1"/>
    </xf>
    <xf numFmtId="168" fontId="7" fillId="3" borderId="5" xfId="0" applyNumberFormat="1" applyFont="1" applyFill="1" applyBorder="1" applyAlignment="1" applyProtection="1">
      <alignment horizontal="center" vertical="center" wrapText="1"/>
      <protection hidden="1"/>
    </xf>
    <xf numFmtId="164" fontId="6" fillId="0" borderId="15" xfId="0" applyFont="1" applyBorder="1" applyAlignment="1" applyProtection="1">
      <alignment horizontal="center" vertical="center"/>
      <protection hidden="1"/>
    </xf>
    <xf numFmtId="168" fontId="7" fillId="3" borderId="12" xfId="0" applyNumberFormat="1" applyFont="1" applyFill="1" applyBorder="1" applyAlignment="1" applyProtection="1">
      <alignment horizontal="center" vertical="center" wrapText="1"/>
      <protection hidden="1"/>
    </xf>
    <xf numFmtId="168" fontId="7" fillId="0" borderId="12" xfId="0" applyNumberFormat="1" applyFont="1" applyFill="1" applyBorder="1" applyAlignment="1" applyProtection="1">
      <alignment horizontal="center" vertical="center" wrapText="1"/>
      <protection hidden="1"/>
    </xf>
    <xf numFmtId="168" fontId="7" fillId="0" borderId="8" xfId="0" applyNumberFormat="1" applyFont="1" applyFill="1" applyBorder="1" applyAlignment="1" applyProtection="1">
      <alignment horizontal="center" vertical="center" wrapText="1"/>
      <protection hidden="1"/>
    </xf>
    <xf numFmtId="164" fontId="0" fillId="0" borderId="0" xfId="0" applyAlignment="1" applyProtection="1">
      <alignment horizontal="center" vertical="center"/>
      <protection hidden="1"/>
    </xf>
    <xf numFmtId="168" fontId="7" fillId="0" borderId="5" xfId="0" applyNumberFormat="1" applyFont="1" applyFill="1" applyBorder="1" applyAlignment="1" applyProtection="1">
      <alignment horizontal="center" vertical="center" wrapText="1"/>
      <protection hidden="1"/>
    </xf>
    <xf numFmtId="167" fontId="21" fillId="0" borderId="0" xfId="0" applyNumberFormat="1" applyFont="1" applyAlignment="1">
      <alignment horizontal="center" vertical="center"/>
    </xf>
    <xf numFmtId="164" fontId="20" fillId="0" borderId="2" xfId="0" applyFont="1" applyBorder="1" applyAlignment="1" applyProtection="1">
      <alignment horizontal="center" vertical="center"/>
      <protection hidden="1"/>
    </xf>
    <xf numFmtId="164" fontId="5" fillId="0" borderId="17" xfId="0" applyFont="1" applyFill="1" applyBorder="1" applyAlignment="1" applyProtection="1">
      <alignment horizontal="right" vertical="center"/>
      <protection hidden="1"/>
    </xf>
    <xf numFmtId="164" fontId="5" fillId="0" borderId="18" xfId="0" applyFont="1" applyFill="1" applyBorder="1" applyAlignment="1" applyProtection="1">
      <alignment horizontal="right" vertical="center"/>
      <protection hidden="1"/>
    </xf>
    <xf numFmtId="164" fontId="6" fillId="0" borderId="19" xfId="0" applyFont="1" applyBorder="1" applyAlignment="1" applyProtection="1">
      <alignment horizontal="center" vertical="center"/>
      <protection hidden="1"/>
    </xf>
    <xf numFmtId="168" fontId="7" fillId="4" borderId="20" xfId="0" applyNumberFormat="1" applyFont="1" applyFill="1" applyBorder="1" applyAlignment="1" applyProtection="1">
      <alignment horizontal="center" vertical="center" wrapText="1"/>
      <protection hidden="1"/>
    </xf>
    <xf numFmtId="164" fontId="11" fillId="0" borderId="21" xfId="0" applyFont="1" applyFill="1" applyBorder="1" applyAlignment="1" applyProtection="1">
      <alignment horizontal="right" vertical="center"/>
      <protection hidden="1"/>
    </xf>
    <xf numFmtId="164" fontId="6" fillId="0" borderId="22" xfId="0" applyFont="1" applyBorder="1" applyAlignment="1" applyProtection="1">
      <alignment horizontal="center" vertical="center"/>
      <protection hidden="1"/>
    </xf>
    <xf numFmtId="168" fontId="7" fillId="4" borderId="23" xfId="0" applyNumberFormat="1" applyFont="1" applyFill="1" applyBorder="1" applyAlignment="1" applyProtection="1">
      <alignment horizontal="center" vertical="center" wrapText="1"/>
      <protection hidden="1"/>
    </xf>
    <xf numFmtId="164" fontId="5" fillId="0" borderId="24" xfId="0" applyFont="1" applyFill="1" applyBorder="1" applyAlignment="1" applyProtection="1">
      <alignment horizontal="right" vertical="center"/>
      <protection hidden="1"/>
    </xf>
    <xf numFmtId="164" fontId="5" fillId="0" borderId="25" xfId="0" applyFont="1" applyFill="1" applyBorder="1" applyAlignment="1" applyProtection="1">
      <alignment horizontal="right" vertical="center"/>
      <protection hidden="1"/>
    </xf>
    <xf numFmtId="164" fontId="6" fillId="0" borderId="26" xfId="0" applyFont="1" applyBorder="1" applyAlignment="1" applyProtection="1">
      <alignment horizontal="center" vertical="center"/>
      <protection hidden="1"/>
    </xf>
    <xf numFmtId="168" fontId="7" fillId="4" borderId="27" xfId="0" applyNumberFormat="1" applyFont="1" applyFill="1" applyBorder="1" applyAlignment="1" applyProtection="1">
      <alignment horizontal="center" vertical="center" wrapText="1"/>
      <protection hidden="1"/>
    </xf>
    <xf numFmtId="164" fontId="5" fillId="0" borderId="10" xfId="0" applyFont="1" applyFill="1" applyBorder="1" applyAlignment="1" applyProtection="1">
      <alignment horizontal="right" vertical="center" wrapText="1"/>
      <protection hidden="1"/>
    </xf>
    <xf numFmtId="164" fontId="5" fillId="0" borderId="6" xfId="0" applyFont="1" applyFill="1" applyBorder="1" applyAlignment="1" applyProtection="1">
      <alignment horizontal="right" vertical="center" wrapText="1"/>
      <protection hidden="1"/>
    </xf>
    <xf numFmtId="168" fontId="7" fillId="3" borderId="8" xfId="0" applyNumberFormat="1" applyFont="1" applyFill="1" applyBorder="1" applyAlignment="1" applyProtection="1">
      <alignment horizontal="center" vertical="center" wrapText="1"/>
      <protection hidden="1"/>
    </xf>
    <xf numFmtId="164" fontId="7" fillId="0" borderId="0" xfId="0" applyFont="1" applyAlignment="1" applyProtection="1">
      <alignment horizontal="left" vertical="center" indent="1"/>
      <protection hidden="1"/>
    </xf>
    <xf numFmtId="164" fontId="22" fillId="0" borderId="0" xfId="0" applyFont="1" applyAlignment="1" applyProtection="1">
      <alignment horizontal="right"/>
      <protection hidden="1" locked="0"/>
    </xf>
  </cellXfs>
  <cellStyles count="10">
    <cellStyle name="Normal" xfId="0"/>
    <cellStyle name="Comma" xfId="15"/>
    <cellStyle name="Comma [0]" xfId="16"/>
    <cellStyle name="Currency" xfId="17"/>
    <cellStyle name="Currency [0]" xfId="18"/>
    <cellStyle name="Percent" xfId="19"/>
    <cellStyle name="Result" xfId="20"/>
    <cellStyle name="Result2" xfId="21"/>
    <cellStyle name="Heading" xfId="22"/>
    <cellStyle name="Heading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ooks.google.com/" TargetMode="External" /><Relationship Id="rId2" Type="http://schemas.openxmlformats.org/officeDocument/2006/relationships/hyperlink" Target="mailto:farmerboy1967@yahoo.com" TargetMode="External" /></Relationships>
</file>

<file path=xl/worksheets/sheet1.xml><?xml version="1.0" encoding="utf-8"?>
<worksheet xmlns="http://schemas.openxmlformats.org/spreadsheetml/2006/main" xmlns:r="http://schemas.openxmlformats.org/officeDocument/2006/relationships">
  <dimension ref="A1:B86"/>
  <sheetViews>
    <sheetView tabSelected="1" zoomScaleSheetLayoutView="100" workbookViewId="0" topLeftCell="A1">
      <selection activeCell="A24" sqref="A24"/>
    </sheetView>
  </sheetViews>
  <sheetFormatPr defaultColWidth="11.421875" defaultRowHeight="12.75"/>
  <cols>
    <col min="1" max="1" width="91.421875" style="0" customWidth="1"/>
  </cols>
  <sheetData>
    <row r="1" spans="1:2" ht="43.5">
      <c r="A1" s="1" t="s">
        <v>0</v>
      </c>
      <c r="B1" s="2"/>
    </row>
    <row r="2" spans="1:2" s="5" customFormat="1" ht="33">
      <c r="A2" s="3" t="s">
        <v>1</v>
      </c>
      <c r="B2" s="4"/>
    </row>
    <row r="3" spans="1:2" s="7" customFormat="1" ht="3.75" customHeight="1">
      <c r="A3" s="3"/>
      <c r="B3" s="6"/>
    </row>
    <row r="4" spans="1:2" s="5" customFormat="1" ht="48.75">
      <c r="A4" s="8" t="s">
        <v>2</v>
      </c>
      <c r="B4" s="4"/>
    </row>
    <row r="5" spans="1:2" s="10" customFormat="1" ht="3.75" customHeight="1">
      <c r="A5" s="8"/>
      <c r="B5" s="9"/>
    </row>
    <row r="6" spans="1:2" s="5" customFormat="1" ht="17.25">
      <c r="A6" s="11" t="s">
        <v>3</v>
      </c>
      <c r="B6" s="4"/>
    </row>
    <row r="7" spans="1:2" s="5" customFormat="1" ht="17.25">
      <c r="A7" s="12" t="s">
        <v>4</v>
      </c>
      <c r="B7" s="13"/>
    </row>
    <row r="8" spans="1:2" s="5" customFormat="1" ht="17.25">
      <c r="A8" s="14" t="s">
        <v>5</v>
      </c>
      <c r="B8" s="13"/>
    </row>
    <row r="9" spans="1:2" s="5" customFormat="1" ht="17.25">
      <c r="A9" s="12" t="s">
        <v>6</v>
      </c>
      <c r="B9" s="13"/>
    </row>
    <row r="10" spans="1:2" s="5" customFormat="1" ht="17.25">
      <c r="A10" s="14" t="s">
        <v>7</v>
      </c>
      <c r="B10" s="13"/>
    </row>
    <row r="11" spans="1:2" s="10" customFormat="1" ht="3.75" customHeight="1">
      <c r="A11" s="11"/>
      <c r="B11" s="15"/>
    </row>
    <row r="12" spans="1:2" s="5" customFormat="1" ht="28.5">
      <c r="A12" s="16" t="s">
        <v>8</v>
      </c>
      <c r="B12" s="4"/>
    </row>
    <row r="13" spans="1:2" s="5" customFormat="1" ht="158.25">
      <c r="A13" s="17" t="s">
        <v>9</v>
      </c>
      <c r="B13" s="4"/>
    </row>
    <row r="14" spans="1:2" s="5" customFormat="1" ht="3.75" customHeight="1">
      <c r="A14" s="18"/>
      <c r="B14" s="4"/>
    </row>
    <row r="15" s="5" customFormat="1" ht="65.25">
      <c r="A15" s="18" t="s">
        <v>10</v>
      </c>
    </row>
    <row r="16" s="5" customFormat="1" ht="12.75">
      <c r="A16" s="19"/>
    </row>
    <row r="17" s="5" customFormat="1" ht="12.75">
      <c r="A17" s="19"/>
    </row>
    <row r="18" spans="1:2" s="10" customFormat="1" ht="18">
      <c r="A18" s="8"/>
      <c r="B18" s="9"/>
    </row>
    <row r="19" spans="1:2" s="10" customFormat="1" ht="18">
      <c r="A19" s="8"/>
      <c r="B19" s="9"/>
    </row>
    <row r="20" spans="1:2" s="10" customFormat="1" ht="18">
      <c r="A20" s="8"/>
      <c r="B20" s="9"/>
    </row>
    <row r="21" spans="1:2" s="10" customFormat="1" ht="18">
      <c r="A21" s="8"/>
      <c r="B21" s="9"/>
    </row>
    <row r="22" spans="1:2" s="10" customFormat="1" ht="18">
      <c r="A22" s="8"/>
      <c r="B22" s="9"/>
    </row>
    <row r="23" spans="1:2" s="10" customFormat="1" ht="18">
      <c r="A23" s="8"/>
      <c r="B23" s="9"/>
    </row>
    <row r="24" s="10" customFormat="1" ht="13.5">
      <c r="A24" s="20" t="s">
        <v>11</v>
      </c>
    </row>
    <row r="25" spans="1:2" s="5" customFormat="1" ht="43.5">
      <c r="A25" s="1" t="s">
        <v>12</v>
      </c>
      <c r="B25" s="21"/>
    </row>
    <row r="26" spans="1:2" s="5" customFormat="1" ht="96.75">
      <c r="A26" s="18" t="s">
        <v>13</v>
      </c>
      <c r="B26" s="21"/>
    </row>
    <row r="27" spans="1:2" s="5" customFormat="1" ht="3.75" customHeight="1">
      <c r="A27" s="18"/>
      <c r="B27" s="21"/>
    </row>
    <row r="28" spans="1:2" s="5" customFormat="1" ht="48.75">
      <c r="A28" s="18" t="s">
        <v>14</v>
      </c>
      <c r="B28" s="21"/>
    </row>
    <row r="29" spans="1:2" s="5" customFormat="1" ht="3.75" customHeight="1">
      <c r="A29" s="18"/>
      <c r="B29" s="21"/>
    </row>
    <row r="30" s="5" customFormat="1" ht="3.75" customHeight="1">
      <c r="A30" s="22"/>
    </row>
    <row r="31" spans="1:2" s="5" customFormat="1" ht="80.25">
      <c r="A31" s="8" t="s">
        <v>15</v>
      </c>
      <c r="B31" s="4"/>
    </row>
    <row r="32" spans="1:2" s="5" customFormat="1" ht="3.75" customHeight="1">
      <c r="A32" s="8"/>
      <c r="B32" s="4"/>
    </row>
    <row r="33" spans="1:2" s="5" customFormat="1" ht="33">
      <c r="A33" s="8" t="s">
        <v>16</v>
      </c>
      <c r="B33" s="4"/>
    </row>
    <row r="34" spans="1:2" s="5" customFormat="1" ht="17.25">
      <c r="A34" s="8"/>
      <c r="B34" s="4"/>
    </row>
    <row r="35" spans="1:2" s="5" customFormat="1" ht="17.25">
      <c r="A35" s="8"/>
      <c r="B35" s="4"/>
    </row>
    <row r="36" spans="1:2" s="5" customFormat="1" ht="17.25">
      <c r="A36" s="8"/>
      <c r="B36" s="4"/>
    </row>
    <row r="37" spans="1:2" s="5" customFormat="1" ht="17.25">
      <c r="A37" s="8"/>
      <c r="B37" s="4"/>
    </row>
    <row r="38" spans="1:2" s="5" customFormat="1" ht="17.25">
      <c r="A38" s="8"/>
      <c r="B38" s="4"/>
    </row>
    <row r="39" spans="1:2" s="5" customFormat="1" ht="17.25">
      <c r="A39" s="8"/>
      <c r="B39" s="4"/>
    </row>
    <row r="40" spans="1:2" s="5" customFormat="1" ht="17.25">
      <c r="A40" s="8"/>
      <c r="B40" s="4"/>
    </row>
    <row r="41" spans="1:2" s="5" customFormat="1" ht="17.25">
      <c r="A41" s="8"/>
      <c r="B41" s="4"/>
    </row>
    <row r="42" spans="1:2" s="5" customFormat="1" ht="17.25">
      <c r="A42" s="8"/>
      <c r="B42" s="4"/>
    </row>
    <row r="43" spans="1:2" s="5" customFormat="1" ht="17.25">
      <c r="A43" s="8"/>
      <c r="B43" s="4"/>
    </row>
    <row r="44" spans="1:2" s="5" customFormat="1" ht="17.25">
      <c r="A44" s="8"/>
      <c r="B44" s="4"/>
    </row>
    <row r="45" spans="1:2" s="5" customFormat="1" ht="17.25">
      <c r="A45" s="8"/>
      <c r="B45" s="4"/>
    </row>
    <row r="46" spans="1:2" s="5" customFormat="1" ht="17.25">
      <c r="A46" s="8"/>
      <c r="B46" s="4"/>
    </row>
    <row r="47" spans="1:2" s="5" customFormat="1" ht="17.25">
      <c r="A47" s="8"/>
      <c r="B47" s="4"/>
    </row>
    <row r="48" spans="1:2" s="5" customFormat="1" ht="17.25">
      <c r="A48" s="8"/>
      <c r="B48" s="4"/>
    </row>
    <row r="49" spans="1:2" s="5" customFormat="1" ht="17.25">
      <c r="A49" s="8"/>
      <c r="B49" s="4"/>
    </row>
    <row r="50" spans="1:2" s="5" customFormat="1" ht="17.25">
      <c r="A50" s="8"/>
      <c r="B50" s="4"/>
    </row>
    <row r="51" s="5" customFormat="1" ht="12.75">
      <c r="A51" s="23">
        <f>A24</f>
        <v>0</v>
      </c>
    </row>
    <row r="52" s="5" customFormat="1" ht="42.75">
      <c r="A52" s="24" t="s">
        <v>17</v>
      </c>
    </row>
    <row r="53" s="5" customFormat="1" ht="17.25">
      <c r="A53" s="25" t="s">
        <v>18</v>
      </c>
    </row>
    <row r="54" s="5" customFormat="1" ht="17.25">
      <c r="A54" s="25"/>
    </row>
    <row r="55" s="5" customFormat="1" ht="17.25">
      <c r="A55" s="25"/>
    </row>
    <row r="56" s="5" customFormat="1" ht="17.25">
      <c r="A56" s="25"/>
    </row>
    <row r="57" s="5" customFormat="1" ht="17.25">
      <c r="A57" s="25"/>
    </row>
    <row r="58" s="5" customFormat="1" ht="17.25">
      <c r="A58" s="25"/>
    </row>
    <row r="59" s="5" customFormat="1" ht="17.25">
      <c r="A59" s="25"/>
    </row>
    <row r="60" s="5" customFormat="1" ht="17.25">
      <c r="A60" s="25"/>
    </row>
    <row r="61" s="5" customFormat="1" ht="17.25">
      <c r="A61" s="25"/>
    </row>
    <row r="62" s="5" customFormat="1" ht="17.25">
      <c r="A62" s="25"/>
    </row>
    <row r="63" s="5" customFormat="1" ht="17.25">
      <c r="A63" s="25"/>
    </row>
    <row r="64" s="5" customFormat="1" ht="17.25">
      <c r="A64" s="25"/>
    </row>
    <row r="65" s="5" customFormat="1" ht="17.25">
      <c r="A65" s="25"/>
    </row>
    <row r="66" s="5" customFormat="1" ht="17.25">
      <c r="A66" s="25"/>
    </row>
    <row r="67" s="5" customFormat="1" ht="17.25">
      <c r="A67" s="25"/>
    </row>
    <row r="68" s="5" customFormat="1" ht="12.75">
      <c r="A68" s="19"/>
    </row>
    <row r="69" s="5" customFormat="1" ht="12.75">
      <c r="A69" s="19"/>
    </row>
    <row r="70" s="27" customFormat="1" ht="17.25">
      <c r="A70" s="26"/>
    </row>
    <row r="71" s="27" customFormat="1" ht="17.25">
      <c r="A71" s="26"/>
    </row>
    <row r="72" s="27" customFormat="1" ht="17.25">
      <c r="A72" s="26"/>
    </row>
    <row r="73" s="27" customFormat="1" ht="17.25">
      <c r="A73" s="26"/>
    </row>
    <row r="74" s="27" customFormat="1" ht="17.25">
      <c r="A74" s="26"/>
    </row>
    <row r="75" s="27" customFormat="1" ht="17.25">
      <c r="A75" s="26"/>
    </row>
    <row r="76" s="27" customFormat="1" ht="17.25">
      <c r="A76" s="26"/>
    </row>
    <row r="77" s="27" customFormat="1" ht="17.25">
      <c r="A77" s="26"/>
    </row>
    <row r="78" s="27" customFormat="1" ht="17.25">
      <c r="A78" s="26"/>
    </row>
    <row r="79" s="27" customFormat="1" ht="17.25">
      <c r="A79" s="26"/>
    </row>
    <row r="80" s="27" customFormat="1" ht="17.25">
      <c r="A80" s="26"/>
    </row>
    <row r="81" s="27" customFormat="1" ht="17.25">
      <c r="A81" s="26"/>
    </row>
    <row r="82" s="27" customFormat="1" ht="17.25">
      <c r="A82" s="26"/>
    </row>
    <row r="83" s="27" customFormat="1" ht="17.25">
      <c r="A83" s="26"/>
    </row>
    <row r="84" s="27" customFormat="1" ht="17.25">
      <c r="A84" s="26"/>
    </row>
    <row r="85" s="27" customFormat="1" ht="17.25">
      <c r="A85" s="26"/>
    </row>
    <row r="86" s="5" customFormat="1" ht="12.75">
      <c r="A86" s="23">
        <f>A24</f>
        <v>0</v>
      </c>
    </row>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7.25"/>
    <row r="104" ht="17.25"/>
    <row r="105" ht="17.25"/>
    <row r="106" ht="17.25"/>
    <row r="107" ht="17.25"/>
    <row r="108" ht="17.25"/>
    <row r="109" ht="17.25"/>
    <row r="110" ht="17.25"/>
    <row r="111" ht="17.25"/>
    <row r="112" ht="17.25"/>
    <row r="113" ht="17.25"/>
    <row r="114" ht="17.25"/>
    <row r="115" ht="17.25"/>
    <row r="116" ht="17.25"/>
    <row r="117" ht="17.25"/>
    <row r="118" ht="17.2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sheetData>
  <sheetProtection sheet="1" selectLockedCells="1"/>
  <hyperlinks>
    <hyperlink ref="A26" r:id="rId1" display="http://books.google.com"/>
    <hyperlink ref="A33" r:id="rId2" display="farmerboy1967@yahoo.com"/>
  </hyperlinks>
  <printOptions/>
  <pageMargins left="0.7875" right="0.7875" top="1.0263888888888888" bottom="1.0263888888888888" header="0.7875" footer="0.7875"/>
  <pageSetup firstPageNumber="1" useFirstPageNumber="1" horizontalDpi="300" verticalDpi="300"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P44"/>
  <sheetViews>
    <sheetView zoomScaleSheetLayoutView="100" workbookViewId="0" topLeftCell="A1">
      <selection activeCell="E44" sqref="E44"/>
    </sheetView>
  </sheetViews>
  <sheetFormatPr defaultColWidth="11.421875" defaultRowHeight="12.75"/>
  <cols>
    <col min="1" max="1" width="24.7109375" style="0" customWidth="1"/>
    <col min="2" max="2" width="43.421875" style="0" customWidth="1"/>
    <col min="3" max="3" width="6.421875" style="0" customWidth="1"/>
    <col min="4" max="4" width="2.421875" style="28" customWidth="1"/>
    <col min="5" max="13" width="12.7109375" style="0" customWidth="1"/>
  </cols>
  <sheetData>
    <row r="1" spans="1:13" s="31" customFormat="1" ht="24.75" customHeight="1">
      <c r="A1" s="29" t="s">
        <v>19</v>
      </c>
      <c r="B1" s="29"/>
      <c r="C1" s="29"/>
      <c r="D1" s="29"/>
      <c r="E1" s="29"/>
      <c r="F1" s="30"/>
      <c r="G1" s="30"/>
      <c r="H1" s="30"/>
      <c r="I1"/>
      <c r="J1" s="30"/>
      <c r="K1" s="30"/>
      <c r="L1" s="30"/>
      <c r="M1" s="30"/>
    </row>
    <row r="2" spans="1:16" s="35" customFormat="1" ht="14.25" customHeight="1">
      <c r="A2" s="32" t="s">
        <v>20</v>
      </c>
      <c r="B2" s="32"/>
      <c r="C2" s="32"/>
      <c r="D2" s="33" t="s">
        <v>21</v>
      </c>
      <c r="E2" s="34">
        <v>0.25</v>
      </c>
      <c r="F2"/>
      <c r="G2"/>
      <c r="H2"/>
      <c r="I2"/>
      <c r="J2"/>
      <c r="K2"/>
      <c r="L2"/>
      <c r="M2"/>
      <c r="N2"/>
      <c r="O2"/>
      <c r="P2"/>
    </row>
    <row r="3" spans="1:16" s="35" customFormat="1" ht="14.25" customHeight="1">
      <c r="A3" s="36" t="s">
        <v>22</v>
      </c>
      <c r="B3" s="36"/>
      <c r="C3" s="36"/>
      <c r="D3" s="37" t="s">
        <v>21</v>
      </c>
      <c r="E3" s="38">
        <v>20</v>
      </c>
      <c r="F3"/>
      <c r="G3"/>
      <c r="H3"/>
      <c r="I3"/>
      <c r="J3"/>
      <c r="K3"/>
      <c r="L3"/>
      <c r="M3"/>
      <c r="N3"/>
      <c r="O3"/>
      <c r="P3"/>
    </row>
    <row r="4" spans="1:5" ht="3.75" customHeight="1">
      <c r="A4" s="5"/>
      <c r="B4" s="5"/>
      <c r="C4" s="5"/>
      <c r="D4" s="39"/>
      <c r="E4" s="5"/>
    </row>
    <row r="5" spans="1:16" s="35" customFormat="1" ht="42.75" customHeight="1">
      <c r="A5" s="40" t="s">
        <v>23</v>
      </c>
      <c r="B5" s="40"/>
      <c r="C5" s="40"/>
      <c r="D5" s="40"/>
      <c r="E5" s="40"/>
      <c r="F5"/>
      <c r="G5"/>
      <c r="H5"/>
      <c r="I5"/>
      <c r="J5"/>
      <c r="K5"/>
      <c r="L5"/>
      <c r="M5"/>
      <c r="N5"/>
      <c r="O5"/>
      <c r="P5"/>
    </row>
    <row r="6" spans="1:16" s="35" customFormat="1" ht="14.25" customHeight="1">
      <c r="A6" s="41" t="s">
        <v>24</v>
      </c>
      <c r="B6" s="41"/>
      <c r="C6" s="41"/>
      <c r="D6" s="42" t="s">
        <v>21</v>
      </c>
      <c r="E6" s="38" t="s">
        <v>25</v>
      </c>
      <c r="F6"/>
      <c r="G6"/>
      <c r="H6"/>
      <c r="I6"/>
      <c r="J6"/>
      <c r="K6"/>
      <c r="L6"/>
      <c r="M6"/>
      <c r="N6"/>
      <c r="O6"/>
      <c r="P6"/>
    </row>
    <row r="7" spans="1:5" ht="3.75" customHeight="1">
      <c r="A7" s="5"/>
      <c r="B7" s="5"/>
      <c r="C7" s="5"/>
      <c r="D7" s="39"/>
      <c r="E7" s="5"/>
    </row>
    <row r="8" spans="1:16" s="43" customFormat="1" ht="25.5" customHeight="1">
      <c r="A8" s="29" t="s">
        <v>26</v>
      </c>
      <c r="B8" s="29"/>
      <c r="C8" s="29"/>
      <c r="D8" s="29"/>
      <c r="E8" s="29"/>
      <c r="F8"/>
      <c r="G8"/>
      <c r="H8"/>
      <c r="I8"/>
      <c r="J8"/>
      <c r="K8"/>
      <c r="L8"/>
      <c r="M8"/>
      <c r="N8"/>
      <c r="O8"/>
      <c r="P8"/>
    </row>
    <row r="9" spans="1:16" s="43" customFormat="1" ht="13.5" customHeight="1">
      <c r="A9" s="32" t="s">
        <v>27</v>
      </c>
      <c r="B9" s="32"/>
      <c r="C9" s="32"/>
      <c r="D9" s="44" t="s">
        <v>21</v>
      </c>
      <c r="E9" s="45">
        <f>SUM(1/E3)</f>
        <v>0.05</v>
      </c>
      <c r="F9"/>
      <c r="G9"/>
      <c r="H9"/>
      <c r="I9"/>
      <c r="J9"/>
      <c r="K9"/>
      <c r="L9"/>
      <c r="M9"/>
      <c r="N9"/>
      <c r="O9"/>
      <c r="P9"/>
    </row>
    <row r="10" spans="1:16" s="43" customFormat="1" ht="13.5" customHeight="1">
      <c r="A10" s="46" t="s">
        <v>28</v>
      </c>
      <c r="B10" s="46"/>
      <c r="C10" s="46"/>
      <c r="D10" s="47" t="s">
        <v>21</v>
      </c>
      <c r="E10" s="48">
        <f>SUM(0.8660254*E9)</f>
        <v>0.04330127</v>
      </c>
      <c r="F10"/>
      <c r="G10"/>
      <c r="H10"/>
      <c r="I10"/>
      <c r="J10"/>
      <c r="K10"/>
      <c r="L10"/>
      <c r="M10"/>
      <c r="N10"/>
      <c r="O10"/>
      <c r="P10"/>
    </row>
    <row r="11" spans="1:16" s="43" customFormat="1" ht="13.5" customHeight="1">
      <c r="A11" s="46" t="s">
        <v>29</v>
      </c>
      <c r="B11" s="46"/>
      <c r="C11" s="46"/>
      <c r="D11" s="47" t="s">
        <v>21</v>
      </c>
      <c r="E11" s="49">
        <f>IF(OR(E6="D",E6="d"),ROUND(((0.0015*(E2^(1/3)))+(0.0015*SQRT(E2))+(0.015*((E9^2)^(1/3)))),6),ROUND(((0.0015*(E2^(1/3)))+(0.0015*SQRT(E6/E3))+(0.015*((E9^2)^(1/3)))),6))</f>
        <v>0.003731</v>
      </c>
      <c r="F11"/>
      <c r="G11"/>
      <c r="H11"/>
      <c r="I11"/>
      <c r="J11"/>
      <c r="K11"/>
      <c r="L11"/>
      <c r="M11"/>
      <c r="N11"/>
      <c r="O11"/>
      <c r="P11"/>
    </row>
    <row r="12" spans="1:16" s="43" customFormat="1" ht="13.5" customHeight="1">
      <c r="A12" s="46" t="s">
        <v>30</v>
      </c>
      <c r="B12" s="46"/>
      <c r="C12" s="46"/>
      <c r="D12" s="47" t="s">
        <v>21</v>
      </c>
      <c r="E12" s="49">
        <f>ROUND(0.75*E11,4)</f>
        <v>0.0028</v>
      </c>
      <c r="F12"/>
      <c r="G12"/>
      <c r="H12"/>
      <c r="I12"/>
      <c r="J12"/>
      <c r="K12"/>
      <c r="L12"/>
      <c r="M12"/>
      <c r="N12"/>
      <c r="O12"/>
      <c r="P12"/>
    </row>
    <row r="13" spans="1:16" s="43" customFormat="1" ht="13.5" customHeight="1">
      <c r="A13" s="46" t="s">
        <v>31</v>
      </c>
      <c r="B13" s="46"/>
      <c r="C13" s="46"/>
      <c r="D13" s="47" t="s">
        <v>21</v>
      </c>
      <c r="E13" s="49">
        <f>SUM(0.06*((E9^2)^(1/3)))</f>
        <v>0.00814325284978472</v>
      </c>
      <c r="F13"/>
      <c r="G13"/>
      <c r="H13"/>
      <c r="I13"/>
      <c r="J13"/>
      <c r="K13"/>
      <c r="L13"/>
      <c r="M13"/>
      <c r="N13"/>
      <c r="O13"/>
      <c r="P13"/>
    </row>
    <row r="14" spans="1:16" s="43" customFormat="1" ht="13.5" customHeight="1">
      <c r="A14" s="46" t="s">
        <v>32</v>
      </c>
      <c r="B14" s="46"/>
      <c r="C14" s="46"/>
      <c r="D14" s="47" t="s">
        <v>21</v>
      </c>
      <c r="E14" s="49">
        <f>SUM((0.14433757*E9)+E12)</f>
        <v>0.0100168785</v>
      </c>
      <c r="F14"/>
      <c r="G14"/>
      <c r="H14"/>
      <c r="I14"/>
      <c r="J14"/>
      <c r="K14"/>
      <c r="L14"/>
      <c r="M14"/>
      <c r="N14"/>
      <c r="O14"/>
      <c r="P14"/>
    </row>
    <row r="15" spans="1:16" s="43" customFormat="1" ht="13.5" customHeight="1">
      <c r="A15" s="46" t="s">
        <v>33</v>
      </c>
      <c r="B15" s="46"/>
      <c r="C15" s="46"/>
      <c r="D15" s="47" t="s">
        <v>21</v>
      </c>
      <c r="E15" s="49">
        <f>IF(E3&gt;12,IF(ROUND((0.05*((E9^2)^(1/3))+0.03*E9/E2)-0.002,6)&gt;ROUND(0.394*E9,6),ROUND(0.394*E9,6),IF(ROUND((0.05*((E9^2)^(1/3))+0.03*E9/E2)-0.002,6)&lt;ROUND((0.23*E9)-(1.5*(E9^2)),6),ROUND((0.23*E9)-(1.5*(E9^2)),6),ROUND((0.05*((E9^2)^(1/3))+0.03*E9/E2)-0.002,6))),IF(ROUND((0.05*((E9^2)^(1/3))+0.03*E9/E2)-0.002,6)&gt;ROUND(0.394*E9,6),ROUND(0.394*E9,6),IF(ROUND((0.05*((E9^2)^(1/3))+0.03*E9/E2)-0.002,6)&lt;ROUND((0.23*E9)-(1.5*(E9^2)),6),ROUND((0.23*E9)-(1.5*(E9^2)),6),ROUND((0.05*((E9^2)^(1/3))+0.03*E9/E2)-0.002,6))))</f>
        <v>0.010785999999999999</v>
      </c>
      <c r="F15"/>
      <c r="G15"/>
      <c r="H15"/>
      <c r="I15"/>
      <c r="J15"/>
      <c r="K15"/>
      <c r="L15"/>
      <c r="M15"/>
      <c r="N15"/>
      <c r="O15"/>
      <c r="P15"/>
    </row>
    <row r="16" spans="1:16" s="43" customFormat="1" ht="13.5" customHeight="1">
      <c r="A16" s="46" t="s">
        <v>34</v>
      </c>
      <c r="B16" s="46"/>
      <c r="C16" s="46"/>
      <c r="D16" s="47" t="s">
        <v>21</v>
      </c>
      <c r="E16" s="48">
        <f>ROUND(0.975*E11,4)</f>
        <v>0.0036000000000000003</v>
      </c>
      <c r="F16"/>
      <c r="G16"/>
      <c r="H16"/>
      <c r="I16"/>
      <c r="J16"/>
      <c r="K16"/>
      <c r="L16"/>
      <c r="M16"/>
      <c r="N16"/>
      <c r="O16"/>
      <c r="P16"/>
    </row>
    <row r="17" spans="1:16" s="43" customFormat="1" ht="13.5" customHeight="1">
      <c r="A17" s="50" t="s">
        <v>35</v>
      </c>
      <c r="B17" s="50"/>
      <c r="C17" s="50"/>
      <c r="D17" s="47" t="s">
        <v>21</v>
      </c>
      <c r="E17" s="51">
        <f>SUM(E9/4)</f>
        <v>0.0125</v>
      </c>
      <c r="F17"/>
      <c r="G17"/>
      <c r="H17"/>
      <c r="I17"/>
      <c r="J17"/>
      <c r="K17"/>
      <c r="L17"/>
      <c r="M17"/>
      <c r="N17"/>
      <c r="O17"/>
      <c r="P17"/>
    </row>
    <row r="18" spans="1:16" s="43" customFormat="1" ht="13.5" customHeight="1">
      <c r="A18" s="52" t="s">
        <v>36</v>
      </c>
      <c r="B18" s="52"/>
      <c r="C18" s="52"/>
      <c r="D18" s="53" t="s">
        <v>21</v>
      </c>
      <c r="E18" s="54">
        <f>SUM(E9/8)</f>
        <v>0.00625</v>
      </c>
      <c r="F18"/>
      <c r="G18"/>
      <c r="H18"/>
      <c r="I18"/>
      <c r="J18"/>
      <c r="K18"/>
      <c r="L18"/>
      <c r="M18"/>
      <c r="N18"/>
      <c r="O18"/>
      <c r="P18"/>
    </row>
    <row r="19" spans="1:5" ht="3.75" customHeight="1">
      <c r="A19" s="5"/>
      <c r="B19" s="5"/>
      <c r="C19" s="5"/>
      <c r="D19" s="39"/>
      <c r="E19" s="5"/>
    </row>
    <row r="20" spans="1:5" ht="24.75" customHeight="1">
      <c r="A20" s="29" t="s">
        <v>37</v>
      </c>
      <c r="B20" s="29"/>
      <c r="C20" s="29"/>
      <c r="D20" s="29"/>
      <c r="E20" s="29"/>
    </row>
    <row r="21" spans="1:5" ht="13.5" customHeight="1">
      <c r="A21" s="55" t="s">
        <v>38</v>
      </c>
      <c r="B21" s="56" t="s">
        <v>39</v>
      </c>
      <c r="C21" s="57" t="s">
        <v>40</v>
      </c>
      <c r="D21" s="58" t="s">
        <v>21</v>
      </c>
      <c r="E21" s="59">
        <f>SUM(0.54127*E9)</f>
        <v>0.027063499999999997</v>
      </c>
    </row>
    <row r="22" spans="1:5" ht="13.5" customHeight="1">
      <c r="A22" s="55"/>
      <c r="B22" s="50" t="s">
        <v>41</v>
      </c>
      <c r="C22" s="50"/>
      <c r="D22" s="58" t="s">
        <v>21</v>
      </c>
      <c r="E22" s="59">
        <f>SUM(E21/COS(RADIANS(29.5)))</f>
        <v>0.0310947582996789</v>
      </c>
    </row>
    <row r="23" spans="1:5" ht="13.5" customHeight="1">
      <c r="A23" s="55"/>
      <c r="B23" s="60" t="s">
        <v>42</v>
      </c>
      <c r="C23" s="61" t="s">
        <v>43</v>
      </c>
      <c r="D23" s="62" t="s">
        <v>21</v>
      </c>
      <c r="E23" s="63">
        <f>SUM(E21*2)</f>
        <v>0.054126999999999995</v>
      </c>
    </row>
    <row r="24" spans="1:5" ht="13.5" customHeight="1">
      <c r="A24" s="64" t="s">
        <v>44</v>
      </c>
      <c r="B24" s="64"/>
      <c r="C24" s="64"/>
      <c r="D24" s="33" t="s">
        <v>21</v>
      </c>
      <c r="E24" s="65">
        <f>ROUND(E2,4)</f>
        <v>0.25</v>
      </c>
    </row>
    <row r="25" spans="1:5" ht="13.5" customHeight="1">
      <c r="A25" s="56" t="s">
        <v>45</v>
      </c>
      <c r="B25" s="56"/>
      <c r="C25" s="56"/>
      <c r="D25" s="66" t="s">
        <v>21</v>
      </c>
      <c r="E25" s="67">
        <f>SUM(E2-(0.06*((E9^2)^(1/3))))</f>
        <v>0.24185674715021502</v>
      </c>
    </row>
    <row r="26" spans="1:5" ht="13.5" customHeight="1">
      <c r="A26" s="56" t="s">
        <v>46</v>
      </c>
      <c r="B26" s="56"/>
      <c r="C26" s="56"/>
      <c r="D26" s="66" t="s">
        <v>21</v>
      </c>
      <c r="E26" s="68">
        <f>SUM(E24-((0.54127*E9)*2))</f>
        <v>0.195873</v>
      </c>
    </row>
    <row r="27" spans="1:5" ht="13.5" customHeight="1">
      <c r="A27" s="46" t="s">
        <v>47</v>
      </c>
      <c r="B27" s="46"/>
      <c r="C27" s="46"/>
      <c r="D27" s="66" t="s">
        <v>21</v>
      </c>
      <c r="E27" s="68">
        <f>SUM(E24-((0.32475953*E9)*2))</f>
        <v>0.21752404700000003</v>
      </c>
    </row>
    <row r="28" spans="1:5" ht="13.5" customHeight="1">
      <c r="A28" s="36" t="s">
        <v>48</v>
      </c>
      <c r="B28" s="36"/>
      <c r="C28" s="36"/>
      <c r="D28" s="37" t="s">
        <v>21</v>
      </c>
      <c r="E28" s="69">
        <f>SUM(E27-E11)</f>
        <v>0.213793047</v>
      </c>
    </row>
    <row r="29" spans="1:5" ht="3.75" customHeight="1">
      <c r="A29" s="5"/>
      <c r="B29" s="5"/>
      <c r="C29" s="5"/>
      <c r="D29" s="70"/>
      <c r="E29" s="5"/>
    </row>
    <row r="30" spans="1:5" ht="13.5" customHeight="1">
      <c r="A30" s="32" t="s">
        <v>49</v>
      </c>
      <c r="B30" s="32"/>
      <c r="C30" s="32"/>
      <c r="D30" s="33" t="s">
        <v>21</v>
      </c>
      <c r="E30" s="71">
        <f>SUM((0.5*E9)/COS(RADIANS(30)))</f>
        <v>0.0288675134594813</v>
      </c>
    </row>
    <row r="31" spans="1:5" ht="13.5" customHeight="1">
      <c r="A31" s="46" t="s">
        <v>50</v>
      </c>
      <c r="B31" s="46"/>
      <c r="C31" s="46"/>
      <c r="D31" s="66" t="s">
        <v>21</v>
      </c>
      <c r="E31" s="68">
        <f>IF(E3&lt;49,IF(E30&lt;0.018,0.018,IF(E30&lt;0.02401,0.024,IF(E30&lt;0.03,0.029,IF(E30&lt;0.033,0.032,IF(E30&lt;0.0415,0.04,IF(E30&lt;0.046,0.045,IF(E30&lt;0.058,0.055,IF(E30&lt;0.065,0.063,IF(E30&lt;0.073,0.072,IF(E30&lt;0.083,0.081,IF(E30&lt;0.097,0.092,IF(E30&lt;0.11,0.108,IF(E30&lt;0.122,0.12,IF(E30&lt;0.129,0.127,IF(E30&lt;0.145,0.143,IF(E30&lt;0.195,0.185)))))))))))))))),"n"/"a")</f>
        <v>0.029</v>
      </c>
    </row>
    <row r="32" spans="1:5" ht="13.5" customHeight="1">
      <c r="A32" s="46" t="s">
        <v>51</v>
      </c>
      <c r="B32" s="46"/>
      <c r="C32" s="46"/>
      <c r="D32" s="66" t="s">
        <v>21</v>
      </c>
      <c r="E32" s="68">
        <f>SUM(E27-(0.866025*E9)+(E31*3))</f>
        <v>0.261222797</v>
      </c>
    </row>
    <row r="33" spans="1:5" ht="13.5" customHeight="1">
      <c r="A33" s="36" t="s">
        <v>52</v>
      </c>
      <c r="B33" s="36"/>
      <c r="C33" s="36"/>
      <c r="D33" s="37" t="s">
        <v>21</v>
      </c>
      <c r="E33" s="69">
        <f>SUM(E28-(0.866025*E9)+(E31*3))</f>
        <v>0.257491797</v>
      </c>
    </row>
    <row r="34" spans="1:13" ht="4.5" customHeight="1">
      <c r="A34" s="5"/>
      <c r="B34" s="5"/>
      <c r="C34" s="5"/>
      <c r="D34" s="39"/>
      <c r="E34" s="5"/>
      <c r="F34" s="72"/>
      <c r="G34" s="72"/>
      <c r="H34" s="72"/>
      <c r="I34" s="72"/>
      <c r="J34" s="72"/>
      <c r="K34" s="72"/>
      <c r="L34" s="72"/>
      <c r="M34" s="72"/>
    </row>
    <row r="35" spans="1:13" s="43" customFormat="1" ht="24.75" customHeight="1">
      <c r="A35" s="29" t="s">
        <v>53</v>
      </c>
      <c r="B35" s="29"/>
      <c r="C35" s="29"/>
      <c r="D35" s="29"/>
      <c r="E35" s="29"/>
      <c r="F35" s="30"/>
      <c r="G35" s="30"/>
      <c r="H35" s="30"/>
      <c r="I35" s="30"/>
      <c r="J35" s="30"/>
      <c r="K35" s="30"/>
      <c r="L35" s="30"/>
      <c r="M35" s="30"/>
    </row>
    <row r="36" spans="1:13" s="43" customFormat="1" ht="13.5" customHeight="1">
      <c r="A36" s="73" t="s">
        <v>38</v>
      </c>
      <c r="B36" s="74" t="s">
        <v>39</v>
      </c>
      <c r="C36" s="75" t="s">
        <v>40</v>
      </c>
      <c r="D36" s="76" t="s">
        <v>21</v>
      </c>
      <c r="E36" s="77">
        <f>SUM(0.54127*E9)</f>
        <v>0.027063499999999997</v>
      </c>
      <c r="F36" s="30"/>
      <c r="G36" s="30"/>
      <c r="H36" s="30"/>
      <c r="I36" s="30"/>
      <c r="J36" s="30"/>
      <c r="K36" s="30"/>
      <c r="L36" s="30"/>
      <c r="M36" s="30"/>
    </row>
    <row r="37" spans="1:13" s="43" customFormat="1" ht="13.5" customHeight="1">
      <c r="A37" s="73"/>
      <c r="B37" s="78" t="s">
        <v>41</v>
      </c>
      <c r="C37" s="78"/>
      <c r="D37" s="79" t="s">
        <v>21</v>
      </c>
      <c r="E37" s="80">
        <f>SUM(E36/COS(RADIANS(29.5)))</f>
        <v>0.0310947582996789</v>
      </c>
      <c r="F37" s="30"/>
      <c r="G37" s="30"/>
      <c r="H37" s="30"/>
      <c r="I37" s="30"/>
      <c r="J37" s="30"/>
      <c r="K37" s="30"/>
      <c r="L37" s="30"/>
      <c r="M37" s="30"/>
    </row>
    <row r="38" spans="1:13" s="43" customFormat="1" ht="13.5" customHeight="1">
      <c r="A38" s="73"/>
      <c r="B38" s="81" t="s">
        <v>42</v>
      </c>
      <c r="C38" s="82" t="s">
        <v>43</v>
      </c>
      <c r="D38" s="83" t="s">
        <v>21</v>
      </c>
      <c r="E38" s="84">
        <f>SUM(E36*2)</f>
        <v>0.054126999999999995</v>
      </c>
      <c r="F38" s="30"/>
      <c r="G38" s="30"/>
      <c r="H38" s="30"/>
      <c r="I38" s="30"/>
      <c r="J38" s="30"/>
      <c r="K38" s="30"/>
      <c r="L38" s="30"/>
      <c r="M38" s="30"/>
    </row>
    <row r="39" spans="1:13" s="35" customFormat="1" ht="13.5" customHeight="1">
      <c r="A39" s="64" t="s">
        <v>54</v>
      </c>
      <c r="B39" s="64"/>
      <c r="C39" s="64"/>
      <c r="D39" s="66" t="s">
        <v>21</v>
      </c>
      <c r="E39" s="65">
        <f>ROUND(E2-((0.54127*E9)*2),3)</f>
        <v>0.196</v>
      </c>
      <c r="F39" s="30"/>
      <c r="G39" s="30"/>
      <c r="H39" s="30"/>
      <c r="I39" s="30"/>
      <c r="J39" s="30"/>
      <c r="K39" s="30"/>
      <c r="L39" s="30"/>
      <c r="M39" s="30"/>
    </row>
    <row r="40" spans="1:13" s="35" customFormat="1" ht="13.5" customHeight="1">
      <c r="A40" s="56" t="s">
        <v>55</v>
      </c>
      <c r="B40" s="56"/>
      <c r="C40" s="56"/>
      <c r="D40" s="66" t="s">
        <v>21</v>
      </c>
      <c r="E40" s="67">
        <f>ROUND((E2-((0.54127*E9)*2))+E15,6)</f>
        <v>0.20665899999999998</v>
      </c>
      <c r="F40" s="30"/>
      <c r="G40" s="30"/>
      <c r="H40" s="30"/>
      <c r="I40" s="30"/>
      <c r="J40" s="30"/>
      <c r="K40" s="30"/>
      <c r="L40" s="30"/>
      <c r="M40" s="30"/>
    </row>
    <row r="41" spans="1:13" s="35" customFormat="1" ht="13.5" customHeight="1">
      <c r="A41" s="85" t="s">
        <v>56</v>
      </c>
      <c r="B41" s="85"/>
      <c r="C41" s="85"/>
      <c r="D41" s="66" t="s">
        <v>21</v>
      </c>
      <c r="E41" s="67">
        <f>SUM(E2-((0.32475953*E9)*2))</f>
        <v>0.21752404700000003</v>
      </c>
      <c r="F41" s="30"/>
      <c r="G41" s="30"/>
      <c r="H41" s="30"/>
      <c r="I41" s="30"/>
      <c r="J41" s="30"/>
      <c r="K41" s="30"/>
      <c r="L41" s="30"/>
      <c r="M41" s="30"/>
    </row>
    <row r="42" spans="1:13" s="35" customFormat="1" ht="13.5" customHeight="1">
      <c r="A42" s="85" t="s">
        <v>57</v>
      </c>
      <c r="B42" s="85"/>
      <c r="C42" s="85"/>
      <c r="D42" s="66" t="s">
        <v>21</v>
      </c>
      <c r="E42" s="67">
        <f>SUM(E41+E16)</f>
        <v>0.22112404700000002</v>
      </c>
      <c r="F42" s="30"/>
      <c r="G42" s="30"/>
      <c r="H42" s="30"/>
      <c r="I42" s="30"/>
      <c r="J42" s="30"/>
      <c r="K42" s="30"/>
      <c r="L42" s="30"/>
      <c r="M42" s="30"/>
    </row>
    <row r="43" spans="1:13" s="35" customFormat="1" ht="13.5" customHeight="1">
      <c r="A43" s="86" t="s">
        <v>58</v>
      </c>
      <c r="B43" s="86"/>
      <c r="C43" s="86"/>
      <c r="D43" s="37" t="s">
        <v>21</v>
      </c>
      <c r="E43" s="87">
        <f>SUM(E2)</f>
        <v>0.25</v>
      </c>
      <c r="F43" s="30"/>
      <c r="G43" s="30"/>
      <c r="H43" s="30"/>
      <c r="I43" s="30"/>
      <c r="J43" s="30"/>
      <c r="K43" s="30"/>
      <c r="L43" s="30"/>
      <c r="M43" s="30"/>
    </row>
    <row r="44" spans="1:13" ht="12.75" customHeight="1">
      <c r="A44" s="88" t="s">
        <v>59</v>
      </c>
      <c r="B44" s="88"/>
      <c r="C44" s="5"/>
      <c r="D44" s="39"/>
      <c r="E44" s="89">
        <f>ReadMe!A24</f>
        <v>0</v>
      </c>
      <c r="F44" s="72"/>
      <c r="G44" s="72"/>
      <c r="H44" s="72"/>
      <c r="I44" s="72"/>
      <c r="J44" s="72"/>
      <c r="K44" s="72"/>
      <c r="L44" s="72"/>
      <c r="M44" s="72"/>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sheet="1" selectLockedCells="1"/>
  <mergeCells count="37">
    <mergeCell ref="A1:E1"/>
    <mergeCell ref="A2:C2"/>
    <mergeCell ref="A3:C3"/>
    <mergeCell ref="A5:E5"/>
    <mergeCell ref="A6:C6"/>
    <mergeCell ref="A8:E8"/>
    <mergeCell ref="A9:C9"/>
    <mergeCell ref="A10:C10"/>
    <mergeCell ref="A11:C11"/>
    <mergeCell ref="A12:C12"/>
    <mergeCell ref="A13:C13"/>
    <mergeCell ref="A14:C14"/>
    <mergeCell ref="A15:C15"/>
    <mergeCell ref="A16:C16"/>
    <mergeCell ref="A17:C17"/>
    <mergeCell ref="A18:C18"/>
    <mergeCell ref="A20:E20"/>
    <mergeCell ref="A21:A23"/>
    <mergeCell ref="B22:C22"/>
    <mergeCell ref="A24:C24"/>
    <mergeCell ref="A25:C25"/>
    <mergeCell ref="A26:C26"/>
    <mergeCell ref="A27:C27"/>
    <mergeCell ref="A28:C28"/>
    <mergeCell ref="A30:C30"/>
    <mergeCell ref="A31:C31"/>
    <mergeCell ref="A32:C32"/>
    <mergeCell ref="A33:C33"/>
    <mergeCell ref="A35:E35"/>
    <mergeCell ref="A36:A38"/>
    <mergeCell ref="B37:C37"/>
    <mergeCell ref="A39:C39"/>
    <mergeCell ref="A40:C40"/>
    <mergeCell ref="A41:C41"/>
    <mergeCell ref="A42:C42"/>
    <mergeCell ref="A43:C43"/>
    <mergeCell ref="A44:B44"/>
  </mergeCells>
  <printOptions/>
  <pageMargins left="0.7875" right="0.7875" top="1.0263888888888888" bottom="1.0263888888888888" header="0.7875" footer="0.7875"/>
  <pageSetup horizontalDpi="300" verticalDpi="300"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7648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Cason</dc:creator>
  <cp:keywords/>
  <dc:description/>
  <cp:lastModifiedBy/>
  <cp:lastPrinted>2018-09-27T15:30:10Z</cp:lastPrinted>
  <dcterms:created xsi:type="dcterms:W3CDTF">2009-08-24T08:09:36Z</dcterms:created>
  <dcterms:modified xsi:type="dcterms:W3CDTF">2020-11-27T05:00:09Z</dcterms:modified>
  <cp:category/>
  <cp:version/>
  <cp:contentType/>
  <cp:contentStatus/>
  <cp:revision>208</cp:revision>
</cp:coreProperties>
</file>